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910" activeTab="0"/>
  </bookViews>
  <sheets>
    <sheet name="Tartalomjegyzék" sheetId="1" r:id="rId1"/>
    <sheet name="Költségvetés" sheetId="2" r:id="rId2"/>
    <sheet name="Bevétel" sheetId="3" r:id="rId3"/>
    <sheet name="Kiadás" sheetId="4" r:id="rId4"/>
    <sheet name="Köt.+Önk." sheetId="5" r:id="rId5"/>
    <sheet name="NNÁI (KÖT+ÖNK.)" sheetId="6" r:id="rId6"/>
    <sheet name="NNÁI Beruházás" sheetId="7" r:id="rId7"/>
    <sheet name="Mérleg1" sheetId="8" r:id="rId8"/>
    <sheet name="Tartós elköt." sheetId="9" r:id="rId9"/>
    <sheet name="Közvetett tám." sheetId="10" r:id="rId10"/>
    <sheet name="Eir.felh.ütemterv" sheetId="11" r:id="rId11"/>
    <sheet name="24.§ d.)" sheetId="12" r:id="rId12"/>
    <sheet name="létszám" sheetId="13" r:id="rId13"/>
    <sheet name="finanszirozási ütemterv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_pr10" localSheetId="8">'Tartós elköt.'!#REF!</definedName>
    <definedName name="_pr11" localSheetId="8">'Tartós elköt.'!#REF!</definedName>
    <definedName name="_pr12" localSheetId="8">'Tartós elköt.'!#REF!</definedName>
    <definedName name="_pr8" localSheetId="8">'Tartós elköt.'!#REF!</definedName>
    <definedName name="_pr9" localSheetId="8">'Tartós elköt.'!#REF!</definedName>
    <definedName name="Áll.norm." localSheetId="10">#REF!</definedName>
    <definedName name="Áll.norm." localSheetId="4">#REF!</definedName>
    <definedName name="Áll.norm." localSheetId="9">#REF!</definedName>
    <definedName name="Áll.norm." localSheetId="7">#REF!</definedName>
    <definedName name="Áll.norm." localSheetId="5">#REF!</definedName>
    <definedName name="Áll.norm." localSheetId="8">#REF!</definedName>
    <definedName name="Áll.norm.">#REF!</definedName>
    <definedName name="Átvett" localSheetId="10">#REF!</definedName>
    <definedName name="Átvett" localSheetId="4">#REF!</definedName>
    <definedName name="Átvett" localSheetId="9">#REF!</definedName>
    <definedName name="Átvett" localSheetId="7">#REF!</definedName>
    <definedName name="Átvett" localSheetId="5">#REF!</definedName>
    <definedName name="Átvett" localSheetId="8">#REF!</definedName>
    <definedName name="Átvett">#REF!</definedName>
    <definedName name="Bemutatás" localSheetId="10">#REF!</definedName>
    <definedName name="Bemutatás" localSheetId="4">#REF!</definedName>
    <definedName name="Bemutatás" localSheetId="9">#REF!</definedName>
    <definedName name="Bemutatás" localSheetId="7">#REF!</definedName>
    <definedName name="Bemutatás" localSheetId="5">#REF!</definedName>
    <definedName name="Bemutatás" localSheetId="8">#REF!</definedName>
    <definedName name="Bemutatás">#REF!</definedName>
    <definedName name="elköt." localSheetId="10">#REF!</definedName>
    <definedName name="elköt." localSheetId="4">#REF!</definedName>
    <definedName name="elköt." localSheetId="9">#REF!</definedName>
    <definedName name="elköt." localSheetId="7">#REF!</definedName>
    <definedName name="elköt." localSheetId="5">#REF!</definedName>
    <definedName name="elköt." localSheetId="8">#REF!</definedName>
    <definedName name="elköt.">#REF!</definedName>
    <definedName name="Elkötelezettség" localSheetId="8">'[1]PolgármesteriHiv_szakf__3_m__'!$A$1:$E$31</definedName>
    <definedName name="Elkötelezettség">'[1]PolgármesteriHiv_szakf__3_m__'!$A$1:$E$31</definedName>
    <definedName name="Elkötelezettségek" localSheetId="10">#REF!</definedName>
    <definedName name="Elkötelezettségek" localSheetId="4">#REF!</definedName>
    <definedName name="Elkötelezettségek" localSheetId="9">#REF!</definedName>
    <definedName name="Elkötelezettségek" localSheetId="7">#REF!</definedName>
    <definedName name="Elkötelezettségek" localSheetId="5">#REF!</definedName>
    <definedName name="Elkötelezettségek" localSheetId="8">#REF!</definedName>
    <definedName name="Elkötelezettségek">#REF!</definedName>
    <definedName name="Fejl.c.elköt." localSheetId="8">'[2]PolgármesteriHiv_szakf__3_m__'!$A$1:$E$31</definedName>
    <definedName name="Fejl.c.elköt.">'[2]PolgármesteriHiv_szakf__3_m__'!$A$1:$E$31</definedName>
    <definedName name="Fejl.elköt." localSheetId="10">#REF!</definedName>
    <definedName name="Fejl.elköt." localSheetId="4">#REF!</definedName>
    <definedName name="Fejl.elköt." localSheetId="9">#REF!</definedName>
    <definedName name="Fejl.elköt." localSheetId="7">#REF!</definedName>
    <definedName name="Fejl.elköt." localSheetId="5">#REF!</definedName>
    <definedName name="Fejl.elköt." localSheetId="8">#REF!</definedName>
    <definedName name="Fejl.elköt.">#REF!</definedName>
    <definedName name="Felhaszn.hitel" localSheetId="10">#REF!</definedName>
    <definedName name="Felhaszn.hitel" localSheetId="4">#REF!</definedName>
    <definedName name="Felhaszn.hitel" localSheetId="9">#REF!</definedName>
    <definedName name="Felhaszn.hitel" localSheetId="7">#REF!</definedName>
    <definedName name="Felhaszn.hitel" localSheetId="5">#REF!</definedName>
    <definedName name="Felhaszn.hitel" localSheetId="8">#REF!</definedName>
    <definedName name="Felhaszn.hitel">#REF!</definedName>
    <definedName name="felveendő" localSheetId="10">#REF!</definedName>
    <definedName name="felveendő" localSheetId="4">#REF!</definedName>
    <definedName name="felveendő" localSheetId="9">#REF!</definedName>
    <definedName name="felveendő" localSheetId="7">#REF!</definedName>
    <definedName name="felveendő" localSheetId="5">#REF!</definedName>
    <definedName name="felveendő" localSheetId="8">#REF!</definedName>
    <definedName name="felveendő">#REF!</definedName>
    <definedName name="hitelek" localSheetId="8">'[3]PolgármesteriHiv_szakf__3_m__'!$A$1:$E$31</definedName>
    <definedName name="hitelek">'[3]PolgármesteriHiv_szakf__3_m__'!$A$1:$E$31</definedName>
    <definedName name="Hosszútávú" localSheetId="10">#REF!</definedName>
    <definedName name="Hosszútávú" localSheetId="4">#REF!</definedName>
    <definedName name="Hosszútávú" localSheetId="9">#REF!</definedName>
    <definedName name="Hosszútávú" localSheetId="7">#REF!</definedName>
    <definedName name="Hosszútávú" localSheetId="5">#REF!</definedName>
    <definedName name="Hosszútávú" localSheetId="8">#REF!</definedName>
    <definedName name="Hosszútávú">#REF!</definedName>
    <definedName name="illetmény" localSheetId="10">#REF!</definedName>
    <definedName name="illetmény" localSheetId="4">#REF!</definedName>
    <definedName name="illetmény" localSheetId="9">#REF!</definedName>
    <definedName name="illetmény" localSheetId="7">#REF!</definedName>
    <definedName name="illetmény" localSheetId="5">#REF!</definedName>
    <definedName name="illetmény" localSheetId="8">#REF!</definedName>
    <definedName name="illetmény">#REF!</definedName>
    <definedName name="indul" localSheetId="8">'[4]PolgármesteriHiv_szakf__3_m__'!$A$1:$E$31</definedName>
    <definedName name="indul">'[5]PolgármesteriHiv_szakf__3_m__'!$A$1:$E$31</definedName>
    <definedName name="konsz" localSheetId="10">#REF!</definedName>
    <definedName name="konsz" localSheetId="4">#REF!</definedName>
    <definedName name="konsz" localSheetId="9">#REF!</definedName>
    <definedName name="konsz" localSheetId="7">#REF!</definedName>
    <definedName name="konsz" localSheetId="5">#REF!</definedName>
    <definedName name="konsz" localSheetId="8">#REF!</definedName>
    <definedName name="konsz">#REF!</definedName>
    <definedName name="konsz1" localSheetId="10">#REF!</definedName>
    <definedName name="konsz1" localSheetId="4">#REF!</definedName>
    <definedName name="konsz1" localSheetId="9">#REF!</definedName>
    <definedName name="konsz1" localSheetId="7">#REF!</definedName>
    <definedName name="konsz1" localSheetId="5">#REF!</definedName>
    <definedName name="konsz1" localSheetId="8">#REF!</definedName>
    <definedName name="konsz1">#REF!</definedName>
    <definedName name="konsz2" localSheetId="10">#REF!</definedName>
    <definedName name="konsz2" localSheetId="4">#REF!</definedName>
    <definedName name="konsz2" localSheetId="9">#REF!</definedName>
    <definedName name="konsz2" localSheetId="7">#REF!</definedName>
    <definedName name="konsz2" localSheetId="5">#REF!</definedName>
    <definedName name="konsz2" localSheetId="8">#REF!</definedName>
    <definedName name="konsz2">#REF!</definedName>
    <definedName name="Kötvény" localSheetId="10">#REF!</definedName>
    <definedName name="Kötvény" localSheetId="4">#REF!</definedName>
    <definedName name="Kötvény" localSheetId="9">#REF!</definedName>
    <definedName name="Kötvény" localSheetId="7">#REF!</definedName>
    <definedName name="Kötvény" localSheetId="5">#REF!</definedName>
    <definedName name="Kötvény" localSheetId="8">#REF!</definedName>
    <definedName name="Kötvény">#REF!</definedName>
    <definedName name="Kötvénnyel" localSheetId="8">'[3]PolgármesteriHiv_szakf__3_m__'!$A$1:$E$31</definedName>
    <definedName name="Kötvénnyel">'[3]PolgármesteriHiv_szakf__3_m__'!$A$1:$E$31</definedName>
    <definedName name="Mérleg" localSheetId="10">#REF!</definedName>
    <definedName name="Mérleg" localSheetId="4">#REF!</definedName>
    <definedName name="Mérleg" localSheetId="9">#REF!</definedName>
    <definedName name="Mérleg" localSheetId="7">#REF!</definedName>
    <definedName name="Mérleg" localSheetId="5">#REF!</definedName>
    <definedName name="Mérleg" localSheetId="8">#REF!</definedName>
    <definedName name="Mérleg">#REF!</definedName>
    <definedName name="Névtelen" localSheetId="10">#REF!</definedName>
    <definedName name="Névtelen" localSheetId="4">#REF!</definedName>
    <definedName name="Névtelen" localSheetId="9">#REF!</definedName>
    <definedName name="Névtelen" localSheetId="7">#REF!</definedName>
    <definedName name="Névtelen" localSheetId="5">#REF!</definedName>
    <definedName name="Névtelen" localSheetId="8">#REF!</definedName>
    <definedName name="Névtelen">#REF!</definedName>
    <definedName name="NNÖ" localSheetId="4">#REF!</definedName>
    <definedName name="NNÖ" localSheetId="7">#REF!</definedName>
    <definedName name="NNÖ" localSheetId="5">#REF!</definedName>
    <definedName name="NNÖ">#REF!</definedName>
    <definedName name="Normatíva" localSheetId="10">#REF!</definedName>
    <definedName name="Normatíva" localSheetId="4">#REF!</definedName>
    <definedName name="Normatíva" localSheetId="9">#REF!</definedName>
    <definedName name="Normatíva" localSheetId="7">#REF!</definedName>
    <definedName name="Normatíva" localSheetId="5">#REF!</definedName>
    <definedName name="Normatíva" localSheetId="8">#REF!</definedName>
    <definedName name="Normatíva">#REF!</definedName>
    <definedName name="_xlnm.Print_Area" localSheetId="11">'24.§ d.)'!$A$1:$F$52</definedName>
    <definedName name="_xlnm.Print_Area" localSheetId="2">'Bevétel'!$A$1:$E$44</definedName>
    <definedName name="_xlnm.Print_Area" localSheetId="10">'Eir.felh.ütemterv'!$A$1:$N$27</definedName>
    <definedName name="_xlnm.Print_Area" localSheetId="13">'finanszirozási ütemterv'!$A$1:$C$37</definedName>
    <definedName name="_xlnm.Print_Area" localSheetId="3">'Kiadás'!$A$1:$E$35</definedName>
    <definedName name="_xlnm.Print_Area" localSheetId="1">'Költségvetés'!$A$1:$J$56</definedName>
    <definedName name="_xlnm.Print_Area" localSheetId="4">'Köt.+Önk.'!$A$1:$H$68</definedName>
    <definedName name="_xlnm.Print_Area" localSheetId="9">'Közvetett tám.'!$A$1:$E$19</definedName>
    <definedName name="_xlnm.Print_Area" localSheetId="7">'Mérleg1'!$A$1:$L$43</definedName>
    <definedName name="_xlnm.Print_Area" localSheetId="5">'NNÁI (KÖT+ÖNK.)'!$A$1:$F$68</definedName>
    <definedName name="_xlnm.Print_Area" localSheetId="0">'Tartalomjegyzék'!$A$1:$B$21</definedName>
    <definedName name="_xlnm.Print_Area" localSheetId="8">'Tartós elköt.'!$A$1:$O$16</definedName>
    <definedName name="Összehas.norm." localSheetId="10">#REF!</definedName>
    <definedName name="Összehas.norm." localSheetId="4">#REF!</definedName>
    <definedName name="Összehas.norm." localSheetId="9">#REF!</definedName>
    <definedName name="Összehas.norm." localSheetId="7">#REF!</definedName>
    <definedName name="Összehas.norm." localSheetId="5">#REF!</definedName>
    <definedName name="Összehas.norm." localSheetId="8">#REF!</definedName>
    <definedName name="Összehas.norm.">#REF!</definedName>
    <definedName name="Státusz" localSheetId="10">#REF!</definedName>
    <definedName name="Státusz" localSheetId="4">#REF!</definedName>
    <definedName name="Státusz" localSheetId="9">#REF!</definedName>
    <definedName name="Státusz" localSheetId="7">#REF!</definedName>
    <definedName name="Státusz" localSheetId="5">#REF!</definedName>
    <definedName name="Státusz" localSheetId="8">#REF!</definedName>
    <definedName name="Státusz">#REF!</definedName>
    <definedName name="X" localSheetId="10">#REF!</definedName>
    <definedName name="X" localSheetId="4">#REF!</definedName>
    <definedName name="X" localSheetId="9">#REF!</definedName>
    <definedName name="X" localSheetId="7">#REF!</definedName>
    <definedName name="X" localSheetId="5">#REF!</definedName>
    <definedName name="X" localSheetId="8">#REF!</definedName>
    <definedName name="X">#REF!</definedName>
  </definedNames>
  <calcPr fullCalcOnLoad="1"/>
</workbook>
</file>

<file path=xl/comments13.xml><?xml version="1.0" encoding="utf-8"?>
<comments xmlns="http://schemas.openxmlformats.org/spreadsheetml/2006/main">
  <authors>
    <author>felhasznalo</author>
  </authors>
  <commentList>
    <comment ref="C9" authorId="0">
      <text>
        <r>
          <rPr>
            <b/>
            <sz val="9"/>
            <rFont val="Tahoma"/>
            <family val="2"/>
          </rPr>
          <t>felhasznalo:</t>
        </r>
        <r>
          <rPr>
            <sz val="9"/>
            <rFont val="Tahoma"/>
            <family val="2"/>
          </rPr>
          <t xml:space="preserve">
134/2017. (XII. 13.) sz. határozat alapján</t>
        </r>
      </text>
    </comment>
  </commentList>
</comments>
</file>

<file path=xl/comments9.xml><?xml version="1.0" encoding="utf-8"?>
<comments xmlns="http://schemas.openxmlformats.org/spreadsheetml/2006/main">
  <authors>
    <author> </author>
  </authors>
  <commentList>
    <comment ref="E8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ez az oszlop nem igaz 2013.01.01-re</t>
        </r>
      </text>
    </comment>
  </commentList>
</comments>
</file>

<file path=xl/sharedStrings.xml><?xml version="1.0" encoding="utf-8"?>
<sst xmlns="http://schemas.openxmlformats.org/spreadsheetml/2006/main" count="848" uniqueCount="412">
  <si>
    <t>Megnevezés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</si>
  <si>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</si>
  <si>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</si>
  <si>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</si>
  <si>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</si>
  <si>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</si>
  <si>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</si>
  <si>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</si>
  <si>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</si>
  <si>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</si>
  <si>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</si>
  <si>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</si>
  <si>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</si>
  <si>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</si>
  <si>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</si>
  <si>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</si>
  <si>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</si>
  <si>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</si>
  <si>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</si>
  <si>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</si>
  <si>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</si>
  <si>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Rovat-
szám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</si>
  <si>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</si>
  <si>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</si>
  <si>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</si>
  <si>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</si>
  <si>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 xml:space="preserve">Közhatalmi bevételek </t>
  </si>
  <si>
    <t>B3</t>
  </si>
  <si>
    <t>B405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</si>
  <si>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</si>
  <si>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</si>
  <si>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</si>
  <si>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</si>
  <si>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</si>
  <si>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</si>
  <si>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</si>
  <si>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</si>
  <si>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Egyéb működési célú átvett pénzeszközök</t>
  </si>
  <si>
    <t>B63</t>
  </si>
  <si>
    <t xml:space="preserve">Működési célú átvett pénzeszközök </t>
  </si>
  <si>
    <t>B6</t>
  </si>
  <si>
    <t>Felhalmozási célú önkormányzati támogatások</t>
  </si>
  <si>
    <t>B21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</si>
  <si>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</si>
  <si>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</si>
  <si>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</si>
  <si>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</si>
  <si>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</si>
  <si>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</si>
  <si>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</si>
  <si>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</si>
  <si>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</si>
  <si>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</si>
  <si>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</si>
  <si>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</si>
  <si>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</si>
  <si>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</si>
  <si>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</si>
  <si>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Maradvány igénybevétele </t>
  </si>
  <si>
    <t>B813</t>
  </si>
  <si>
    <t xml:space="preserve">Belföldi finanszírozás bevételei </t>
  </si>
  <si>
    <t>B81</t>
  </si>
  <si>
    <t xml:space="preserve">Finanszírozási bevételek </t>
  </si>
  <si>
    <t>B8</t>
  </si>
  <si>
    <t>Támogatásértékű működési bevételek helyi önkormányzattól</t>
  </si>
  <si>
    <t>Támogatásértékű működési bevételek nemzetiségi önkormányzattól</t>
  </si>
  <si>
    <t>ezer Ft</t>
  </si>
  <si>
    <t>BEVÉTELEK</t>
  </si>
  <si>
    <t>Működési bevételek összesen</t>
  </si>
  <si>
    <t>Felhalmozási bevételek összesen</t>
  </si>
  <si>
    <t>Egyéb finanszírozás bevétele</t>
  </si>
  <si>
    <t>K123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</si>
  <si>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</si>
  <si>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</si>
  <si>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</si>
  <si>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</si>
  <si>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Dologi kiadások </t>
  </si>
  <si>
    <t>K3</t>
  </si>
  <si>
    <t xml:space="preserve">Ellátottak pénzbeli juttatásai </t>
  </si>
  <si>
    <t>K4</t>
  </si>
  <si>
    <t>Egyéb működési célú támogatások államháztartáson belülre</t>
  </si>
  <si>
    <t>K506</t>
  </si>
  <si>
    <t>Egyéb működési célú támogatások államháztartáson kívülre</t>
  </si>
  <si>
    <t>Tartalékok-általános</t>
  </si>
  <si>
    <t>K512</t>
  </si>
  <si>
    <t xml:space="preserve">Egyéb működési célú kiadások </t>
  </si>
  <si>
    <t>K5</t>
  </si>
  <si>
    <t xml:space="preserve">Beruházások </t>
  </si>
  <si>
    <t>K6</t>
  </si>
  <si>
    <t xml:space="preserve">Felújítások </t>
  </si>
  <si>
    <t>K7</t>
  </si>
  <si>
    <t xml:space="preserve">Egyéb felhalmozási célú kiadások </t>
  </si>
  <si>
    <t>K8</t>
  </si>
  <si>
    <t xml:space="preserve">Költségvetési kiadások </t>
  </si>
  <si>
    <t>K1-K8</t>
  </si>
  <si>
    <t xml:space="preserve">Hitel-, kölcsöntörlesztés államháztartáson kívülre </t>
  </si>
  <si>
    <t>K911</t>
  </si>
  <si>
    <t xml:space="preserve">Belföldi értékpapírok kiadásai </t>
  </si>
  <si>
    <t>K912</t>
  </si>
  <si>
    <t>Központi, irányító szervi támogatások folyósítása</t>
  </si>
  <si>
    <t>K915</t>
  </si>
  <si>
    <t>Pénzeszközök betétként elhelyezése</t>
  </si>
  <si>
    <t>K916</t>
  </si>
  <si>
    <t xml:space="preserve">Belföldi finanszírozás kiadásai </t>
  </si>
  <si>
    <t>K91</t>
  </si>
  <si>
    <t xml:space="preserve">Finanszírozási kiadások </t>
  </si>
  <si>
    <t>K9</t>
  </si>
  <si>
    <t>Megnevezése</t>
  </si>
  <si>
    <t>KIADÁSOK</t>
  </si>
  <si>
    <t>Reprezentáció</t>
  </si>
  <si>
    <t>K11-K122</t>
  </si>
  <si>
    <t>Működési kiadások összesen</t>
  </si>
  <si>
    <t>Felhalmozási kiadások összesen</t>
  </si>
  <si>
    <t>Egyéb finanszírozási kiadások</t>
  </si>
  <si>
    <t>Kimutatás a költségvetési évet követő három év fizetési kötelezettségeiről (Áht 29. § szerint)</t>
  </si>
  <si>
    <t>ezer Ft-ban</t>
  </si>
  <si>
    <t>Sorsz.</t>
  </si>
  <si>
    <t>Feladat megnevezése</t>
  </si>
  <si>
    <t>Nyilvántartási szám</t>
  </si>
  <si>
    <t>Felvett hitel összege</t>
  </si>
  <si>
    <t xml:space="preserve">2013. 01. 01-én Fennálló elkötelezettség  </t>
  </si>
  <si>
    <t>2013.          I. félév</t>
  </si>
  <si>
    <t>2013.        II.féélév</t>
  </si>
  <si>
    <t>2013. évi konszolidált összeg</t>
  </si>
  <si>
    <t>Fejlesztési hitelek</t>
  </si>
  <si>
    <t>Fejlesztési hitel tőke törlesztés mindösszesen:</t>
  </si>
  <si>
    <t>Kezességvállalás</t>
  </si>
  <si>
    <t>Műk. Elkőtelezettség: várható kamatfizetés mindösszesen:</t>
  </si>
  <si>
    <t>Hitelintézetek felé összes kiadás:</t>
  </si>
  <si>
    <t>Folyószámlahitel felhasználás kamata</t>
  </si>
  <si>
    <t>Az önkormányzat adósságot keletkeztető ügyletből származó tárgyévi összes fizetési kötelezettsége az adósságot keletkeztető ügylet futamidejének végéig egyik évben sem haladja meg az önkormányzat adott évi saját bevételeinek 50%-át.</t>
  </si>
  <si>
    <t>Az Önkormányzat adott évi saját bevételeinek 50 %-a</t>
  </si>
  <si>
    <t>Bevétel kedvezmény nélkül</t>
  </si>
  <si>
    <t xml:space="preserve">Adott kedvezmény </t>
  </si>
  <si>
    <t>Megjegyzés/hivatkozás</t>
  </si>
  <si>
    <t>ellátottak térítési díjának, kártérítésének méltányossági alapon történő elengedésének összege</t>
  </si>
  <si>
    <t>a 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</si>
  <si>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</si>
  <si>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összege, és</t>
  </si>
  <si>
    <t>egyéb nyújtott kedvezmény vagy kölcsön elengedésének összege</t>
  </si>
  <si>
    <t>MINDÖSSZESEN:</t>
  </si>
  <si>
    <t>6. melléklet</t>
  </si>
  <si>
    <t>Megnevezés:</t>
  </si>
  <si>
    <t xml:space="preserve">Január </t>
  </si>
  <si>
    <t>Február</t>
  </si>
  <si>
    <t>Március</t>
  </si>
  <si>
    <t>Április</t>
  </si>
  <si>
    <t xml:space="preserve">Május </t>
  </si>
  <si>
    <t>Június</t>
  </si>
  <si>
    <t>Július</t>
  </si>
  <si>
    <t>Augusztus</t>
  </si>
  <si>
    <t>Szeptember</t>
  </si>
  <si>
    <t xml:space="preserve">Október </t>
  </si>
  <si>
    <t>November</t>
  </si>
  <si>
    <t xml:space="preserve">December </t>
  </si>
  <si>
    <t>Összesen:</t>
  </si>
  <si>
    <t>Bevételek</t>
  </si>
  <si>
    <t>Átvett pénzeszközök</t>
  </si>
  <si>
    <t>Felhalmozási bevétel</t>
  </si>
  <si>
    <t>Előző évek előirányzat-maradványának, pénzmaradványának igénybevétele</t>
  </si>
  <si>
    <t>Bevételek összesen:</t>
  </si>
  <si>
    <t>Kiadások:</t>
  </si>
  <si>
    <t>Müködési kiadások</t>
  </si>
  <si>
    <t>Adósságszolgálat</t>
  </si>
  <si>
    <t>Felújitási kiadások</t>
  </si>
  <si>
    <t>Fejlesztési kiadások</t>
  </si>
  <si>
    <t>Tartalék</t>
  </si>
  <si>
    <t>Kiadások összesen :</t>
  </si>
  <si>
    <t>Egyenleg</t>
  </si>
  <si>
    <t>Rovatszám</t>
  </si>
  <si>
    <t>B3,B7</t>
  </si>
  <si>
    <t>B4,B5</t>
  </si>
  <si>
    <t>2. melléklet</t>
  </si>
  <si>
    <t>3. melléklet</t>
  </si>
  <si>
    <t>4. melléklet</t>
  </si>
  <si>
    <t>Kiadások</t>
  </si>
  <si>
    <t>Munkaadókat terhelő járulékok és szociális hozzájárulási adó</t>
  </si>
  <si>
    <t xml:space="preserve">  - külkapcsolatok Összesen:</t>
  </si>
  <si>
    <t xml:space="preserve">  - saját rendezvény (Farsangtemetés, Májusfaállítás - bontás, Vörösvár napok, Szüreti felvonulás, Nemzetiségi délután)</t>
  </si>
  <si>
    <t>Rendezvényeket terhelő adó</t>
  </si>
  <si>
    <t>1. melléklet/1. oldal</t>
  </si>
  <si>
    <t>1. melléklet/2. oldal</t>
  </si>
  <si>
    <t>Tárgyi eszközök beszerzése</t>
  </si>
  <si>
    <t xml:space="preserve">Egységes rovatrend szerinti kiemelt kiadások és bevételek </t>
  </si>
  <si>
    <t>Személyi juttatások és munkaadókat terhelő járulékok, rendezvények tételes bemutatása</t>
  </si>
  <si>
    <t>2019.évi</t>
  </si>
  <si>
    <t>Közvetített szolgáltatás</t>
  </si>
  <si>
    <t>B403</t>
  </si>
  <si>
    <t>K64-K67</t>
  </si>
  <si>
    <t xml:space="preserve">  -  Nemzetiségi tábor</t>
  </si>
  <si>
    <t>REPREZENTÁCIÓ</t>
  </si>
  <si>
    <t xml:space="preserve">   - ebből Gerstetten </t>
  </si>
  <si>
    <t>Rovat megnevezése</t>
  </si>
  <si>
    <t>Rovat-szám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</si>
  <si>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</si>
  <si>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</si>
  <si>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</si>
  <si>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</si>
  <si>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Működési bevételek és működési kiadások egyenlege </t>
  </si>
  <si>
    <t xml:space="preserve">Felhalmozási bevételek és a felhalmozási kiadások egyenlege 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</si>
  <si>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</si>
  <si>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</si>
  <si>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</si>
  <si>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</si>
  <si>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Irányító szervi támogatás</t>
  </si>
  <si>
    <t>B816</t>
  </si>
  <si>
    <t xml:space="preserve">Külföldi finanszírozás bevételei </t>
  </si>
  <si>
    <t>B82</t>
  </si>
  <si>
    <t>Adóssághoz nem kapcsolódó származékos ügyletek bevételei</t>
  </si>
  <si>
    <t>B83</t>
  </si>
  <si>
    <t>Pilisvörösvár Német Nemzetiségi Önkormányzatának három évre való előre tekintése a várható bevételekről és kiadásokról</t>
  </si>
  <si>
    <t>7. melléklet</t>
  </si>
  <si>
    <t xml:space="preserve">   - ebből Egyéb külkapcsolat, testvérvárosi kapcsolatok</t>
  </si>
  <si>
    <t>K513</t>
  </si>
  <si>
    <t>2016. eredeti előirányzat</t>
  </si>
  <si>
    <t>Központi költségvetési  szervtől kapott működési és feladatalapú támogatás, ill. pályázati támogatások (Nemzetiségi tábor, Gerstetteni jubileumi ünnepség, Trina nemzetiségi zenei találkozó pályázata)</t>
  </si>
  <si>
    <t>2017.évi konszolidálásra kerülő összeg</t>
  </si>
  <si>
    <t>2020.évi</t>
  </si>
  <si>
    <t>2021.évi</t>
  </si>
  <si>
    <t>Támogatási bevétel</t>
  </si>
  <si>
    <t>2017. eredeti előirányzat összesen</t>
  </si>
  <si>
    <t>8. melléklet</t>
  </si>
  <si>
    <t>9. melléklet</t>
  </si>
  <si>
    <t>Német Nemzetiségi Önkormányzat 2016. évi eredeti előirányzat</t>
  </si>
  <si>
    <t>Német Nemzetiségi Önkormányzat 2017. évi eredeti előirányzat</t>
  </si>
  <si>
    <t xml:space="preserve">  -  "Tanulmány út Pilisvörösvár partnerkapcsolatának keretében" pályázati önrész</t>
  </si>
  <si>
    <t xml:space="preserve">  -  "Német Nemzetiségi délután" pályázati önrész</t>
  </si>
  <si>
    <t xml:space="preserve"> - "Mondokák és szólások pilisvörösvári német nyelvjárásban"  c. könyvkiadás pályázati önrész</t>
  </si>
  <si>
    <r>
      <t xml:space="preserve">2017. eredeti előirányzat </t>
    </r>
    <r>
      <rPr>
        <b/>
        <u val="single"/>
        <sz val="18"/>
        <rFont val="Times New Roman"/>
        <family val="1"/>
      </rPr>
      <t>kötelező feladatok</t>
    </r>
  </si>
  <si>
    <r>
      <t xml:space="preserve">2017. eredeti előirányzat </t>
    </r>
    <r>
      <rPr>
        <b/>
        <u val="single"/>
        <sz val="18"/>
        <rFont val="Times New Roman"/>
        <family val="1"/>
      </rPr>
      <t>önként vállalt feladatok</t>
    </r>
  </si>
  <si>
    <t>KÖLTSÉGVETÉSI MÉRLEG</t>
  </si>
  <si>
    <t xml:space="preserve">   - ebből Gröbenzelli 25 éves jubileum</t>
  </si>
  <si>
    <t xml:space="preserve">Központi költségvetési  szervtől kapott működési és feladatalapú támogatás, ill. pályázati támogatások </t>
  </si>
  <si>
    <t>Német Nemzetiségi Önkormányzat                                          2017. eredeti előirányzat</t>
  </si>
  <si>
    <t xml:space="preserve">Német Nemzetiségi Önkormányzat                                          2017. eredeti előirányzat </t>
  </si>
  <si>
    <t>Német Nemzetiségi Általános Iskola Vásár Tér</t>
  </si>
  <si>
    <t>Rovat szám</t>
  </si>
  <si>
    <t>Eredeti előirányzat</t>
  </si>
  <si>
    <t>MEGNEVEZÉS</t>
  </si>
  <si>
    <t>Foglalkoztatottak személyi juttatásai</t>
  </si>
  <si>
    <t>Egyéb külső személyi juttatások</t>
  </si>
  <si>
    <t>Munkaadókat terhelő járulékok és szociális hozzásjárulási adó</t>
  </si>
  <si>
    <t>Dologi kiadások, ellátottak pénzbeli juttatásai, egyéb működési célú kiadások</t>
  </si>
  <si>
    <t>Vásárolt élelmezés</t>
  </si>
  <si>
    <t>Kiküldetések és reklám- és propaganda kiadások</t>
  </si>
  <si>
    <t>Beruházások, felújítások, felhalmozás célú kiadások</t>
  </si>
  <si>
    <t>Informatikai eszközök beszerzése, létesítése</t>
  </si>
  <si>
    <t>Egyéb tárgyi eszközök bezserzése, létesítése</t>
  </si>
  <si>
    <t>Központi, irányító szervi támogatás folyósítása</t>
  </si>
  <si>
    <t>K1-K9</t>
  </si>
  <si>
    <t>Működési, felhalmozási célú támogatások, bevételek, átvett pénzeszközök</t>
  </si>
  <si>
    <t>B11</t>
  </si>
  <si>
    <t>Közhatalmi bevételek</t>
  </si>
  <si>
    <t>Áru és készletértékesítés ellenértéke</t>
  </si>
  <si>
    <t>B401</t>
  </si>
  <si>
    <t>Szolgáltatások ellenértéke</t>
  </si>
  <si>
    <t>B402</t>
  </si>
  <si>
    <t>Közvetített szolgáltatások ellenértéke</t>
  </si>
  <si>
    <t>Tulajdonosi bevétel</t>
  </si>
  <si>
    <t>B404</t>
  </si>
  <si>
    <t>Ellátási díjak</t>
  </si>
  <si>
    <t>Kiszámlázott általános forgalmi adó</t>
  </si>
  <si>
    <t>B406</t>
  </si>
  <si>
    <t>21</t>
  </si>
  <si>
    <t>Általános forgalmi adó visszatérítése</t>
  </si>
  <si>
    <t>B407</t>
  </si>
  <si>
    <t>22</t>
  </si>
  <si>
    <t>Kamatbevétel</t>
  </si>
  <si>
    <t>23</t>
  </si>
  <si>
    <t>24</t>
  </si>
  <si>
    <t>25</t>
  </si>
  <si>
    <t>Finanszírozási bevételek</t>
  </si>
  <si>
    <t>Önállóan működő intézmények:</t>
  </si>
  <si>
    <t>összes státusz</t>
  </si>
  <si>
    <t>Rehab. fogl. (részmunkaidős)</t>
  </si>
  <si>
    <t>Közcélú foglalkoztatott</t>
  </si>
  <si>
    <t>Pilisvörösvár Német Nemzetiségi Önkormányzata engedélyezett létszáma költségvetési szervenként</t>
  </si>
  <si>
    <t>Pilisvörösvári Német Nemzetiségi Általános Iskola</t>
  </si>
  <si>
    <t xml:space="preserve">egyéb közalkalmazott </t>
  </si>
  <si>
    <t>Pilisvörösvári Német Nemzetiségi Általános Iskola 2017. évi eredeti előirányzat</t>
  </si>
  <si>
    <t>Összesített  2017. évi eredeti előirányzat</t>
  </si>
  <si>
    <t>Konszolidált  2017. évi eredeti előirányzat</t>
  </si>
  <si>
    <t xml:space="preserve">  -  "régiókon átívelő kapcsolatfelvétel" pályázati önrész</t>
  </si>
  <si>
    <t>Tartalomjegyzék</t>
  </si>
  <si>
    <t>Egységes rovatrend szerinti kiemelt kiadások és bevételek</t>
  </si>
  <si>
    <t>Költségvetési mérleg</t>
  </si>
  <si>
    <t>Kimutatás a költségvetési évet követő három év fizetési kötelezettségeiről</t>
  </si>
  <si>
    <t xml:space="preserve">1. melléklet/2. oldal </t>
  </si>
  <si>
    <t>Melléklet</t>
  </si>
  <si>
    <t>Cím</t>
  </si>
  <si>
    <t>10. melléklet</t>
  </si>
  <si>
    <t>11. melléklet</t>
  </si>
  <si>
    <t>Hónap</t>
  </si>
  <si>
    <t>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</si>
  <si>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</si>
  <si>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</si>
  <si>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</si>
  <si>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</si>
  <si>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</si>
  <si>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</si>
  <si>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</si>
  <si>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</si>
  <si>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</si>
  <si>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</si>
  <si>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</si>
  <si>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</si>
  <si>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Pilisvörösvári Német Nemzetiségi Általános Iskola </t>
  </si>
  <si>
    <t>12. melléklet</t>
  </si>
  <si>
    <t>ebből dologi kiadásra</t>
  </si>
  <si>
    <t>ebből  dologi kiadásra</t>
  </si>
  <si>
    <t>Pilisvörösvár Német Nemzetiségi Önkormányzata</t>
  </si>
  <si>
    <t>2 (1fő pedagógusként, 1 fő egyéb közalkalmazottként már az előző oszlopokban is beszámolva)</t>
  </si>
  <si>
    <t>kötelező feladatok</t>
  </si>
  <si>
    <t>K61-K67</t>
  </si>
  <si>
    <t>Hitel</t>
  </si>
  <si>
    <t xml:space="preserve"> kötelező feladatok</t>
  </si>
  <si>
    <t>önként vállalt feladatok</t>
  </si>
  <si>
    <t>Települési önkormányzatok egyes köznevelési feladatainak támogatása</t>
  </si>
  <si>
    <t>Települési önkormányzatok szociális és gyermekjóléti  feladatainak támogatása</t>
  </si>
  <si>
    <t>Települési önkormányzatok kulturális feladatainak támogatása</t>
  </si>
  <si>
    <t>Működési célú központosított előirányzatok, Helyi önkormányzatok kiegészítő támogatásai</t>
  </si>
  <si>
    <t xml:space="preserve">Önkormányzatok működési támogatásai </t>
  </si>
  <si>
    <t>B112</t>
  </si>
  <si>
    <t>B113</t>
  </si>
  <si>
    <t>B114</t>
  </si>
  <si>
    <t>B115-B116</t>
  </si>
  <si>
    <t>helyiségek, eszközök hasznosításából származó bevételből nyújtott kedvezmény, mentesség összege</t>
  </si>
  <si>
    <t xml:space="preserve">2020.  évi konszolidált előirányzat </t>
  </si>
  <si>
    <t>Saját bevétel (tovább számlázott sz., ellátási díjak)</t>
  </si>
  <si>
    <t>Pilisvörösvár Német Nemzetiségi Önkormányzata intézményének finanszírozási ütemterve</t>
  </si>
  <si>
    <t>Pilisvörösvár Német Nemzetiségi Önkormányzata előirányzatainak bemutatása kötelező és önként vállalt feladatok bontásában</t>
  </si>
  <si>
    <t xml:space="preserve">Készlet beszerzés </t>
  </si>
  <si>
    <t>Kommunikációs szolgáltatások</t>
  </si>
  <si>
    <t xml:space="preserve">Szolgáltatási kiadások </t>
  </si>
  <si>
    <t xml:space="preserve">Különféle befizetések és egyéb dologi kaidások </t>
  </si>
  <si>
    <t>Egyéb működési célú kiadások</t>
  </si>
  <si>
    <t>Beruházások</t>
  </si>
  <si>
    <t xml:space="preserve">Belföldi finanszírozás kiadási </t>
  </si>
  <si>
    <t xml:space="preserve">ÖSSZES KIADÁS </t>
  </si>
  <si>
    <t>Működési célú átvett pénzeszközök</t>
  </si>
  <si>
    <t>Költségvetési bevételek</t>
  </si>
  <si>
    <t xml:space="preserve">ÖSSZES BEVÉTEL </t>
  </si>
  <si>
    <t>Foglalkoztatottak személyi juttatásai, és Munkavágzésre irányuló egyéb jv. nem saját f. f. juttatás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</si>
  <si>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</si>
  <si>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</si>
  <si>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</si>
  <si>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</si>
  <si>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</si>
  <si>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</si>
  <si>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</si>
  <si>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</si>
  <si>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</si>
  <si>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</si>
  <si>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Egyéb szolgáltatási kiadások</t>
  </si>
  <si>
    <t>K63, K67</t>
  </si>
  <si>
    <t>K64, K67</t>
  </si>
  <si>
    <t>K31, K351</t>
  </si>
  <si>
    <t>K32, K351</t>
  </si>
  <si>
    <t>K332, K351</t>
  </si>
  <si>
    <t>K331,K332-K337, K351</t>
  </si>
  <si>
    <t>K33, K351</t>
  </si>
  <si>
    <t>K34, K351</t>
  </si>
  <si>
    <t>K35, K351</t>
  </si>
  <si>
    <t>B405, B406</t>
  </si>
  <si>
    <t>K1. Személyi juttatások (Reprezentációval)</t>
  </si>
  <si>
    <t xml:space="preserve">Német Nemzetiségi Önkormányzat 2018. évi eredeti előirányzat </t>
  </si>
  <si>
    <t xml:space="preserve">Pilisvörösvári Német Nemzetiségi Általános Iskola 2018. évi eredeti előirányzat </t>
  </si>
  <si>
    <t xml:space="preserve">2018. év   </t>
  </si>
  <si>
    <t xml:space="preserve">2018. év  </t>
  </si>
  <si>
    <t>Összesített  2018. évi eredeti előirányzat</t>
  </si>
  <si>
    <t>Konszolidált  2018. évi eredeti előirányzat</t>
  </si>
  <si>
    <r>
      <t xml:space="preserve">2018. eredeti előirányzat </t>
    </r>
    <r>
      <rPr>
        <b/>
        <u val="single"/>
        <sz val="18"/>
        <rFont val="Times New Roman"/>
        <family val="1"/>
      </rPr>
      <t>kötelező feladatok</t>
    </r>
  </si>
  <si>
    <r>
      <t xml:space="preserve">2018. eredeti előirányzat </t>
    </r>
    <r>
      <rPr>
        <b/>
        <u val="single"/>
        <sz val="18"/>
        <rFont val="Times New Roman"/>
        <family val="1"/>
      </rPr>
      <t>önként vállalt feladatok</t>
    </r>
  </si>
  <si>
    <t>2018. eredeti előirányzat összesen</t>
  </si>
  <si>
    <t>Kimutatás a 2018. évi közvetett támogatásokról</t>
  </si>
  <si>
    <t>Pilisvörösvári Német Nemzetiségi Általános Iskola 2018. évi költségvetése kötelező és önként vállalt feladatok bontásában</t>
  </si>
  <si>
    <t>2018. évben várható bevételi és kiadási előirányzatok teljesüléséről készített előirányzat-felhasználási ütemterv</t>
  </si>
  <si>
    <t>2016. évi tény</t>
  </si>
  <si>
    <t>2017. várható teljesítés</t>
  </si>
  <si>
    <t>2018. évi Konszolidált eredeti előirányzat összesen</t>
  </si>
  <si>
    <t>2018. évi  eredeti előirányzat összesen</t>
  </si>
  <si>
    <t xml:space="preserve">2018. 01. 01-én Fennálló elkötelezettség  </t>
  </si>
  <si>
    <t>Tőketörlesztés 2017.dec.31-ig, 2017.évi kamatfizetés</t>
  </si>
  <si>
    <t>Kimutatás a 2018. évi közvetett támogatásokról (Áht. 24.§ 4. alapján)</t>
  </si>
  <si>
    <t xml:space="preserve">2019. évi konszolidált előirányzat </t>
  </si>
  <si>
    <t xml:space="preserve">2021.  évi konszolidált előirányzat </t>
  </si>
  <si>
    <t>2018.</t>
  </si>
  <si>
    <t>Központi költségvetési  szervtől kapott támogatás</t>
  </si>
  <si>
    <t>pedagógus</t>
  </si>
  <si>
    <t xml:space="preserve">   - ebből Trina - projekt Cebazat/Gerstetten</t>
  </si>
  <si>
    <t>5. melléklet/1. oldal</t>
  </si>
  <si>
    <t>5. melléklet/2. oldal</t>
  </si>
  <si>
    <t>Pilisvörösvári Német Nemzetiségi Általános Iskola felhalmozási (beruházási) kiadásai feladatonként</t>
  </si>
  <si>
    <t>Telefonközpont beszerzése, beüzemelése</t>
  </si>
  <si>
    <t>Iskolarádió felújítása</t>
  </si>
  <si>
    <t>Tanterem berendezés, iskolabútor</t>
  </si>
  <si>
    <t>Projektorkonzol</t>
  </si>
  <si>
    <t>Vetítővásznak beszerzése</t>
  </si>
  <si>
    <t>Projektorok beszerzése</t>
  </si>
  <si>
    <t>Dokumentumkamerák beszerzése</t>
  </si>
  <si>
    <t>Laptopok beszerzése</t>
  </si>
  <si>
    <t>K63 Informatikai eszközök beszerzése, létesítése</t>
  </si>
  <si>
    <t>K64 Egyéb tárgyi eszközök beszerzése, létesítése</t>
  </si>
  <si>
    <t xml:space="preserve">K6 Beruházások </t>
  </si>
  <si>
    <t>2018. évi Eredeti előirányzat</t>
  </si>
  <si>
    <t>Sorszám</t>
  </si>
  <si>
    <t>Felújítás (Kőkereszt felújítás pályázati forrásból)</t>
  </si>
  <si>
    <t>Maradvány igénybevétele MŰKÖDÉSRE</t>
  </si>
  <si>
    <t>Maradvány igénybevétele FELHALMOZÁSRA</t>
  </si>
  <si>
    <t xml:space="preserve">  -  „Altes Leben, altes Haus” tábor (Pályázati bevételből és saját forrásból (önrész))</t>
  </si>
  <si>
    <t>a Pilisvörösvár Német Nemzetiségi Önkormányzata 2018. évi költségvetéséről</t>
  </si>
  <si>
    <t>Pilisvörösvár Német Nemzetiségi Önkormányzata Képviselő-testületének  14/2018. (II. 05.) sz. határozata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</si>
</sst>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__"/>
    <numFmt numFmtId="173" formatCode="\ ##########"/>
    <numFmt numFmtId="174" formatCode="_-* #,##0\ _F_t_-;\-* #,##0\ _F_t_-;_-* &quot;-&quot;??\ _F_t_-;_-@_-"/>
    <numFmt numFmtId="175" formatCode="#,##0_ ;[Red]\-#,##0\ "/>
    <numFmt numFmtId="176" formatCode="#,##0;[Red]#,##0"/>
    <numFmt numFmtId="177" formatCode="#,##0_ ;\-#,##0\ "/>
    <numFmt numFmtId="178" formatCode="0.0000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[$¥€-2]\ #\ ##,000_);[Red]\([$€-2]\ #\ ##,000\)"/>
  </numFmts>
  <fonts count="83">
    <font>
      <sz val="10"/>
      <name val="Arial CE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Times New Roman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i/>
      <sz val="14"/>
      <color indexed="10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8"/>
      <name val="Arial CE"/>
      <family val="0"/>
    </font>
    <font>
      <sz val="16"/>
      <name val="Arial CE"/>
      <family val="0"/>
    </font>
    <font>
      <b/>
      <i/>
      <sz val="18"/>
      <color indexed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2"/>
      <color indexed="8"/>
      <name val="Times New Roman"/>
      <family val="1"/>
    </font>
    <font>
      <b/>
      <sz val="22"/>
      <name val="Times New Roman"/>
      <family val="1"/>
    </font>
    <font>
      <b/>
      <i/>
      <sz val="22"/>
      <color indexed="8"/>
      <name val="Times New Roman"/>
      <family val="1"/>
    </font>
    <font>
      <b/>
      <u val="single"/>
      <sz val="18"/>
      <name val="Times New Roman"/>
      <family val="1"/>
    </font>
    <font>
      <b/>
      <sz val="10"/>
      <name val="Arial CE"/>
      <family val="0"/>
    </font>
    <font>
      <sz val="14"/>
      <name val="Arial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22"/>
      <name val="Arial CE"/>
      <family val="0"/>
    </font>
    <font>
      <b/>
      <u val="single"/>
      <sz val="12"/>
      <name val="Times New Roman"/>
      <family val="1"/>
    </font>
    <font>
      <b/>
      <sz val="24"/>
      <name val="Times New Roman"/>
      <family val="1"/>
    </font>
    <font>
      <sz val="24"/>
      <name val="Arial CE"/>
      <family val="0"/>
    </font>
    <font>
      <sz val="24"/>
      <name val="Times New Roman"/>
      <family val="1"/>
    </font>
    <font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b/>
      <i/>
      <sz val="24"/>
      <color indexed="8"/>
      <name val="Times New Roman"/>
      <family val="1"/>
    </font>
    <font>
      <b/>
      <i/>
      <u val="single"/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6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ck"/>
      <bottom style="medium"/>
    </border>
    <border>
      <left style="thick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>
        <color indexed="63"/>
      </right>
      <top style="medium"/>
      <bottom style="thick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6" fillId="17" borderId="7" applyNumberFormat="0" applyFont="0" applyAlignment="0" applyProtection="0"/>
    <xf numFmtId="0" fontId="16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0" fillId="22" borderId="8" applyNumberFormat="0" applyAlignment="0" applyProtection="0"/>
    <xf numFmtId="0" fontId="7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651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8" fillId="0" borderId="0" xfId="101" applyFont="1">
      <alignment/>
      <protection/>
    </xf>
    <xf numFmtId="3" fontId="6" fillId="0" borderId="0" xfId="71" applyNumberFormat="1" applyFont="1" applyAlignment="1">
      <alignment/>
    </xf>
    <xf numFmtId="0" fontId="6" fillId="0" borderId="0" xfId="112" applyFont="1">
      <alignment/>
      <protection/>
    </xf>
    <xf numFmtId="175" fontId="6" fillId="0" borderId="0" xfId="112" applyNumberFormat="1" applyFont="1">
      <alignment/>
      <protection/>
    </xf>
    <xf numFmtId="175" fontId="3" fillId="0" borderId="10" xfId="105" applyNumberFormat="1" applyFont="1" applyBorder="1">
      <alignment/>
      <protection/>
    </xf>
    <xf numFmtId="3" fontId="6" fillId="0" borderId="0" xfId="112" applyNumberFormat="1" applyFont="1">
      <alignment/>
      <protection/>
    </xf>
    <xf numFmtId="1" fontId="1" fillId="0" borderId="0" xfId="105" applyNumberFormat="1" applyFont="1" applyBorder="1" applyAlignment="1">
      <alignment horizontal="center" wrapText="1"/>
      <protection/>
    </xf>
    <xf numFmtId="1" fontId="32" fillId="0" borderId="0" xfId="105" applyNumberFormat="1" applyFont="1">
      <alignment/>
      <protection/>
    </xf>
    <xf numFmtId="1" fontId="33" fillId="0" borderId="0" xfId="105" applyNumberFormat="1" applyFont="1">
      <alignment/>
      <protection/>
    </xf>
    <xf numFmtId="1" fontId="1" fillId="0" borderId="0" xfId="105" applyNumberFormat="1" applyFont="1">
      <alignment/>
      <protection/>
    </xf>
    <xf numFmtId="1" fontId="3" fillId="0" borderId="0" xfId="105" applyNumberFormat="1" applyFont="1">
      <alignment/>
      <protection/>
    </xf>
    <xf numFmtId="0" fontId="6" fillId="0" borderId="0" xfId="109" applyFont="1" applyBorder="1" applyAlignment="1">
      <alignment horizontal="right" vertical="center"/>
      <protection/>
    </xf>
    <xf numFmtId="1" fontId="1" fillId="0" borderId="0" xfId="105" applyNumberFormat="1" applyFont="1" applyBorder="1">
      <alignment/>
      <protection/>
    </xf>
    <xf numFmtId="1" fontId="3" fillId="0" borderId="0" xfId="105" applyNumberFormat="1" applyFont="1" applyBorder="1">
      <alignment/>
      <protection/>
    </xf>
    <xf numFmtId="1" fontId="6" fillId="0" borderId="0" xfId="105" applyNumberFormat="1" applyFont="1">
      <alignment/>
      <protection/>
    </xf>
    <xf numFmtId="0" fontId="6" fillId="0" borderId="0" xfId="109" applyFont="1" applyAlignment="1">
      <alignment horizontal="right" vertical="center"/>
      <protection/>
    </xf>
    <xf numFmtId="0" fontId="8" fillId="0" borderId="0" xfId="113" applyFont="1" applyAlignment="1">
      <alignment horizontal="center" vertical="center"/>
      <protection/>
    </xf>
    <xf numFmtId="1" fontId="1" fillId="0" borderId="11" xfId="105" applyNumberFormat="1" applyFont="1" applyBorder="1">
      <alignment/>
      <protection/>
    </xf>
    <xf numFmtId="175" fontId="3" fillId="0" borderId="11" xfId="105" applyNumberFormat="1" applyFont="1" applyBorder="1">
      <alignment/>
      <protection/>
    </xf>
    <xf numFmtId="1" fontId="1" fillId="0" borderId="10" xfId="105" applyNumberFormat="1" applyFont="1" applyBorder="1" applyAlignment="1">
      <alignment horizontal="center"/>
      <protection/>
    </xf>
    <xf numFmtId="0" fontId="8" fillId="0" borderId="0" xfId="109" applyFont="1" applyBorder="1" applyAlignment="1">
      <alignment horizontal="center" vertical="center"/>
      <protection/>
    </xf>
    <xf numFmtId="0" fontId="8" fillId="0" borderId="0" xfId="101" applyFont="1" applyFill="1" applyAlignment="1">
      <alignment vertical="center"/>
      <protection/>
    </xf>
    <xf numFmtId="0" fontId="8" fillId="0" borderId="0" xfId="101" applyFont="1" applyAlignment="1">
      <alignment horizontal="center" vertical="center"/>
      <protection/>
    </xf>
    <xf numFmtId="3" fontId="8" fillId="0" borderId="0" xfId="101" applyNumberFormat="1" applyFont="1" applyAlignment="1">
      <alignment horizontal="center" vertical="center"/>
      <protection/>
    </xf>
    <xf numFmtId="0" fontId="30" fillId="0" borderId="0" xfId="101" applyFont="1" applyFill="1" applyAlignment="1">
      <alignment vertical="center"/>
      <protection/>
    </xf>
    <xf numFmtId="0" fontId="8" fillId="0" borderId="0" xfId="101" applyFont="1" applyBorder="1" applyAlignment="1">
      <alignment horizontal="center" vertical="center"/>
      <protection/>
    </xf>
    <xf numFmtId="3" fontId="8" fillId="0" borderId="0" xfId="101" applyNumberFormat="1" applyFont="1" applyBorder="1" applyAlignment="1">
      <alignment horizontal="center" vertical="center"/>
      <protection/>
    </xf>
    <xf numFmtId="0" fontId="8" fillId="0" borderId="0" xfId="101" applyFont="1" applyBorder="1" applyAlignment="1">
      <alignment horizontal="justify" vertical="center"/>
      <protection/>
    </xf>
    <xf numFmtId="0" fontId="8" fillId="0" borderId="0" xfId="101" applyFont="1" applyAlignment="1">
      <alignment horizontal="justify" vertical="center"/>
      <protection/>
    </xf>
    <xf numFmtId="0" fontId="5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107" applyNumberFormat="1" applyFont="1">
      <alignment/>
      <protection/>
    </xf>
    <xf numFmtId="0" fontId="30" fillId="0" borderId="0" xfId="107" applyNumberFormat="1" applyFont="1">
      <alignment/>
      <protection/>
    </xf>
    <xf numFmtId="0" fontId="8" fillId="0" borderId="0" xfId="107" applyFont="1">
      <alignment/>
      <protection/>
    </xf>
    <xf numFmtId="0" fontId="8" fillId="0" borderId="0" xfId="107" applyNumberFormat="1" applyFont="1" applyAlignment="1">
      <alignment/>
      <protection/>
    </xf>
    <xf numFmtId="0" fontId="31" fillId="0" borderId="0" xfId="111" applyFont="1" applyBorder="1" applyAlignment="1">
      <alignment horizontal="center"/>
      <protection/>
    </xf>
    <xf numFmtId="0" fontId="8" fillId="0" borderId="0" xfId="103" applyFont="1" applyBorder="1" applyAlignment="1">
      <alignment horizontal="center"/>
      <protection/>
    </xf>
    <xf numFmtId="0" fontId="8" fillId="0" borderId="0" xfId="107" applyFont="1" applyAlignment="1">
      <alignment/>
      <protection/>
    </xf>
    <xf numFmtId="0" fontId="30" fillId="0" borderId="0" xfId="107" applyFont="1">
      <alignment/>
      <protection/>
    </xf>
    <xf numFmtId="0" fontId="34" fillId="0" borderId="0" xfId="107" applyFont="1" applyFill="1" applyBorder="1" applyAlignment="1">
      <alignment horizontal="left"/>
      <protection/>
    </xf>
    <xf numFmtId="0" fontId="34" fillId="0" borderId="0" xfId="107" applyFont="1" applyBorder="1" applyAlignment="1">
      <alignment horizontal="left"/>
      <protection/>
    </xf>
    <xf numFmtId="0" fontId="30" fillId="0" borderId="0" xfId="107" applyNumberFormat="1" applyFont="1" applyBorder="1">
      <alignment/>
      <protection/>
    </xf>
    <xf numFmtId="0" fontId="30" fillId="0" borderId="0" xfId="107" applyNumberFormat="1" applyFont="1" applyFill="1" applyBorder="1">
      <alignment/>
      <protection/>
    </xf>
    <xf numFmtId="0" fontId="8" fillId="0" borderId="0" xfId="107" applyNumberFormat="1" applyFont="1" applyBorder="1">
      <alignment/>
      <protection/>
    </xf>
    <xf numFmtId="0" fontId="31" fillId="0" borderId="0" xfId="107" applyNumberFormat="1" applyFont="1" applyBorder="1">
      <alignment/>
      <protection/>
    </xf>
    <xf numFmtId="0" fontId="31" fillId="0" borderId="0" xfId="107" applyNumberFormat="1" applyFont="1" applyBorder="1" applyAlignment="1">
      <alignment horizontal="center"/>
      <protection/>
    </xf>
    <xf numFmtId="0" fontId="8" fillId="0" borderId="0" xfId="107" applyFont="1" applyBorder="1">
      <alignment/>
      <protection/>
    </xf>
    <xf numFmtId="3" fontId="34" fillId="0" borderId="0" xfId="107" applyNumberFormat="1" applyFont="1" applyBorder="1">
      <alignment/>
      <protection/>
    </xf>
    <xf numFmtId="3" fontId="8" fillId="0" borderId="0" xfId="107" applyNumberFormat="1" applyFont="1" applyFill="1" applyBorder="1">
      <alignment/>
      <protection/>
    </xf>
    <xf numFmtId="0" fontId="34" fillId="0" borderId="0" xfId="107" applyNumberFormat="1" applyFont="1" applyBorder="1" applyAlignment="1">
      <alignment horizontal="right"/>
      <protection/>
    </xf>
    <xf numFmtId="0" fontId="34" fillId="0" borderId="0" xfId="107" applyNumberFormat="1" applyFont="1" applyBorder="1">
      <alignment/>
      <protection/>
    </xf>
    <xf numFmtId="0" fontId="31" fillId="0" borderId="0" xfId="107" applyNumberFormat="1" applyFont="1" applyBorder="1" applyAlignment="1">
      <alignment/>
      <protection/>
    </xf>
    <xf numFmtId="0" fontId="30" fillId="0" borderId="0" xfId="107" applyNumberFormat="1" applyFont="1" applyBorder="1" applyAlignment="1">
      <alignment horizontal="center" vertical="center"/>
      <protection/>
    </xf>
    <xf numFmtId="0" fontId="31" fillId="0" borderId="0" xfId="107" applyNumberFormat="1" applyFont="1" applyBorder="1" applyAlignment="1">
      <alignment horizontal="center" vertical="center" wrapText="1"/>
      <protection/>
    </xf>
    <xf numFmtId="0" fontId="31" fillId="0" borderId="0" xfId="107" applyNumberFormat="1" applyFont="1" applyBorder="1" applyAlignment="1">
      <alignment horizontal="center" vertical="center"/>
      <protection/>
    </xf>
    <xf numFmtId="3" fontId="35" fillId="0" borderId="0" xfId="107" applyNumberFormat="1" applyFont="1" applyFill="1" applyBorder="1" applyAlignment="1">
      <alignment horizontal="center" vertical="center"/>
      <protection/>
    </xf>
    <xf numFmtId="0" fontId="36" fillId="0" borderId="0" xfId="107" applyFont="1" applyFill="1" applyBorder="1" applyAlignment="1">
      <alignment horizontal="center" vertical="center"/>
      <protection/>
    </xf>
    <xf numFmtId="0" fontId="35" fillId="0" borderId="0" xfId="107" applyFont="1" applyFill="1" applyBorder="1" applyAlignment="1">
      <alignment horizontal="center" vertical="center" wrapText="1"/>
      <protection/>
    </xf>
    <xf numFmtId="3" fontId="36" fillId="0" borderId="0" xfId="107" applyNumberFormat="1" applyFont="1" applyFill="1" applyBorder="1" applyAlignment="1">
      <alignment horizontal="center" vertical="center"/>
      <protection/>
    </xf>
    <xf numFmtId="0" fontId="38" fillId="0" borderId="0" xfId="107" applyFont="1" applyFill="1" applyBorder="1" applyAlignment="1">
      <alignment horizontal="center" vertical="center"/>
      <protection/>
    </xf>
    <xf numFmtId="0" fontId="38" fillId="0" borderId="0" xfId="107" applyFont="1" applyFill="1" applyAlignment="1">
      <alignment horizontal="center" vertical="center"/>
      <protection/>
    </xf>
    <xf numFmtId="0" fontId="35" fillId="0" borderId="0" xfId="107" applyFont="1" applyFill="1" applyBorder="1" applyAlignment="1">
      <alignment horizontal="center" vertical="center"/>
      <protection/>
    </xf>
    <xf numFmtId="0" fontId="36" fillId="0" borderId="0" xfId="107" applyFont="1" applyFill="1" applyAlignment="1">
      <alignment horizontal="center" vertical="center"/>
      <protection/>
    </xf>
    <xf numFmtId="0" fontId="36" fillId="0" borderId="0" xfId="107" applyFont="1" applyBorder="1" applyAlignment="1">
      <alignment horizontal="center" vertical="center" wrapText="1"/>
      <protection/>
    </xf>
    <xf numFmtId="3" fontId="38" fillId="0" borderId="0" xfId="107" applyNumberFormat="1" applyFont="1" applyFill="1" applyBorder="1" applyAlignment="1">
      <alignment horizontal="center" vertical="center"/>
      <protection/>
    </xf>
    <xf numFmtId="1" fontId="36" fillId="0" borderId="0" xfId="107" applyNumberFormat="1" applyFont="1" applyFill="1" applyBorder="1" applyAlignment="1">
      <alignment horizontal="center" vertical="center"/>
      <protection/>
    </xf>
    <xf numFmtId="1" fontId="37" fillId="0" borderId="0" xfId="107" applyNumberFormat="1" applyFont="1" applyBorder="1" applyAlignment="1">
      <alignment horizontal="center" vertical="center"/>
      <protection/>
    </xf>
    <xf numFmtId="0" fontId="35" fillId="0" borderId="0" xfId="107" applyNumberFormat="1" applyFont="1" applyBorder="1" applyAlignment="1">
      <alignment horizontal="center" vertical="center"/>
      <protection/>
    </xf>
    <xf numFmtId="0" fontId="39" fillId="0" borderId="0" xfId="107" applyNumberFormat="1" applyFont="1" applyBorder="1" applyAlignment="1">
      <alignment horizontal="center" vertical="center"/>
      <protection/>
    </xf>
    <xf numFmtId="0" fontId="38" fillId="0" borderId="0" xfId="107" applyNumberFormat="1" applyFont="1" applyBorder="1" applyAlignment="1">
      <alignment horizontal="center" vertical="center"/>
      <protection/>
    </xf>
    <xf numFmtId="0" fontId="38" fillId="0" borderId="0" xfId="107" applyFont="1" applyBorder="1" applyAlignment="1">
      <alignment horizontal="center" vertical="center"/>
      <protection/>
    </xf>
    <xf numFmtId="0" fontId="30" fillId="0" borderId="0" xfId="107" applyFont="1" applyBorder="1">
      <alignment/>
      <protection/>
    </xf>
    <xf numFmtId="0" fontId="8" fillId="0" borderId="0" xfId="103" applyFont="1" applyBorder="1" applyAlignment="1">
      <alignment horizontal="justify"/>
      <protection/>
    </xf>
    <xf numFmtId="0" fontId="35" fillId="0" borderId="10" xfId="107" applyFont="1" applyFill="1" applyBorder="1" applyAlignment="1">
      <alignment horizontal="left" vertical="center"/>
      <protection/>
    </xf>
    <xf numFmtId="174" fontId="35" fillId="0" borderId="10" xfId="68" applyNumberFormat="1" applyFont="1" applyBorder="1" applyAlignment="1">
      <alignment horizontal="center" vertical="center"/>
    </xf>
    <xf numFmtId="3" fontId="35" fillId="0" borderId="10" xfId="68" applyNumberFormat="1" applyFont="1" applyBorder="1" applyAlignment="1">
      <alignment horizontal="center" vertical="center"/>
    </xf>
    <xf numFmtId="3" fontId="36" fillId="0" borderId="10" xfId="68" applyNumberFormat="1" applyFont="1" applyFill="1" applyBorder="1" applyAlignment="1">
      <alignment horizontal="center" vertical="center"/>
    </xf>
    <xf numFmtId="3" fontId="35" fillId="0" borderId="0" xfId="68" applyNumberFormat="1" applyFont="1" applyBorder="1" applyAlignment="1">
      <alignment horizontal="center" vertical="center"/>
    </xf>
    <xf numFmtId="0" fontId="35" fillId="0" borderId="0" xfId="107" applyFont="1" applyBorder="1" applyAlignment="1">
      <alignment horizontal="center" vertical="center"/>
      <protection/>
    </xf>
    <xf numFmtId="0" fontId="36" fillId="0" borderId="0" xfId="107" applyFont="1" applyBorder="1" applyAlignment="1">
      <alignment horizontal="center" vertical="center"/>
      <protection/>
    </xf>
    <xf numFmtId="0" fontId="37" fillId="0" borderId="0" xfId="107" applyFont="1" applyFill="1" applyBorder="1" applyAlignment="1">
      <alignment horizontal="left"/>
      <protection/>
    </xf>
    <xf numFmtId="174" fontId="34" fillId="0" borderId="0" xfId="68" applyNumberFormat="1" applyFont="1" applyBorder="1" applyAlignment="1">
      <alignment horizontal="right"/>
    </xf>
    <xf numFmtId="3" fontId="34" fillId="0" borderId="0" xfId="68" applyNumberFormat="1" applyFont="1" applyBorder="1" applyAlignment="1">
      <alignment horizontal="right"/>
    </xf>
    <xf numFmtId="3" fontId="8" fillId="0" borderId="0" xfId="68" applyNumberFormat="1" applyFont="1" applyFill="1" applyBorder="1" applyAlignment="1">
      <alignment horizontal="right"/>
    </xf>
    <xf numFmtId="0" fontId="35" fillId="0" borderId="0" xfId="107" applyFont="1" applyBorder="1" applyAlignment="1">
      <alignment horizontal="left"/>
      <protection/>
    </xf>
    <xf numFmtId="0" fontId="8" fillId="0" borderId="0" xfId="106" applyFont="1" applyFill="1" applyBorder="1" applyAlignment="1">
      <alignment horizontal="left"/>
      <protection/>
    </xf>
    <xf numFmtId="174" fontId="8" fillId="0" borderId="0" xfId="68" applyNumberFormat="1" applyFont="1" applyBorder="1" applyAlignment="1">
      <alignment horizontal="right"/>
    </xf>
    <xf numFmtId="0" fontId="8" fillId="0" borderId="0" xfId="107" applyNumberFormat="1" applyFont="1" applyFill="1" applyBorder="1">
      <alignment/>
      <protection/>
    </xf>
    <xf numFmtId="0" fontId="8" fillId="0" borderId="0" xfId="106" applyFont="1" applyBorder="1" applyAlignment="1">
      <alignment horizontal="left"/>
      <protection/>
    </xf>
    <xf numFmtId="174" fontId="8" fillId="0" borderId="0" xfId="106" applyNumberFormat="1" applyFont="1" applyBorder="1" applyAlignment="1">
      <alignment horizontal="left"/>
      <protection/>
    </xf>
    <xf numFmtId="0" fontId="8" fillId="0" borderId="0" xfId="107" applyFont="1" applyFill="1" applyBorder="1" applyAlignment="1">
      <alignment horizontal="left"/>
      <protection/>
    </xf>
    <xf numFmtId="0" fontId="8" fillId="0" borderId="0" xfId="107" applyFont="1" applyBorder="1" applyAlignment="1">
      <alignment horizontal="left"/>
      <protection/>
    </xf>
    <xf numFmtId="0" fontId="30" fillId="0" borderId="0" xfId="107" applyFont="1" applyFill="1" applyBorder="1" applyAlignment="1">
      <alignment horizontal="left"/>
      <protection/>
    </xf>
    <xf numFmtId="0" fontId="30" fillId="0" borderId="0" xfId="107" applyFont="1" applyBorder="1" applyAlignment="1">
      <alignment horizontal="left"/>
      <protection/>
    </xf>
    <xf numFmtId="0" fontId="30" fillId="0" borderId="0" xfId="106" applyFont="1" applyFill="1" applyBorder="1" applyAlignment="1">
      <alignment horizontal="left" wrapText="1"/>
      <protection/>
    </xf>
    <xf numFmtId="0" fontId="30" fillId="0" borderId="0" xfId="106" applyFont="1" applyBorder="1" applyAlignment="1">
      <alignment horizontal="left" wrapText="1"/>
      <protection/>
    </xf>
    <xf numFmtId="0" fontId="31" fillId="0" borderId="0" xfId="106" applyFont="1" applyFill="1" applyBorder="1" applyAlignment="1">
      <alignment horizontal="left" wrapText="1"/>
      <protection/>
    </xf>
    <xf numFmtId="0" fontId="31" fillId="0" borderId="0" xfId="106" applyFont="1" applyBorder="1" applyAlignment="1">
      <alignment horizontal="left" wrapText="1"/>
      <protection/>
    </xf>
    <xf numFmtId="0" fontId="8" fillId="0" borderId="0" xfId="107" applyFont="1" applyFill="1" applyAlignment="1">
      <alignment horizontal="left"/>
      <protection/>
    </xf>
    <xf numFmtId="0" fontId="8" fillId="0" borderId="0" xfId="107" applyFont="1" applyAlignment="1">
      <alignment horizontal="left"/>
      <protection/>
    </xf>
    <xf numFmtId="0" fontId="8" fillId="0" borderId="0" xfId="107" applyNumberFormat="1" applyFont="1" applyFill="1">
      <alignment/>
      <protection/>
    </xf>
    <xf numFmtId="0" fontId="5" fillId="24" borderId="10" xfId="0" applyFont="1" applyFill="1" applyBorder="1" applyAlignment="1">
      <alignment horizontal="justify" wrapText="1"/>
    </xf>
    <xf numFmtId="3" fontId="6" fillId="0" borderId="0" xfId="0" applyNumberFormat="1" applyFont="1" applyAlignment="1">
      <alignment/>
    </xf>
    <xf numFmtId="0" fontId="5" fillId="25" borderId="10" xfId="0" applyFont="1" applyFill="1" applyBorder="1" applyAlignment="1">
      <alignment horizontal="justify" wrapText="1"/>
    </xf>
    <xf numFmtId="0" fontId="34" fillId="0" borderId="0" xfId="99" applyFont="1">
      <alignment/>
      <protection/>
    </xf>
    <xf numFmtId="0" fontId="35" fillId="0" borderId="0" xfId="99" applyFont="1">
      <alignment/>
      <protection/>
    </xf>
    <xf numFmtId="0" fontId="34" fillId="0" borderId="0" xfId="99" applyFont="1" applyAlignment="1">
      <alignment horizontal="right"/>
      <protection/>
    </xf>
    <xf numFmtId="0" fontId="1" fillId="0" borderId="12" xfId="99" applyFont="1" applyFill="1" applyBorder="1" applyAlignment="1">
      <alignment horizontal="center" vertical="center"/>
      <protection/>
    </xf>
    <xf numFmtId="0" fontId="1" fillId="0" borderId="13" xfId="99" applyFont="1" applyFill="1" applyBorder="1" applyAlignment="1">
      <alignment horizontal="center" vertical="center" wrapText="1"/>
      <protection/>
    </xf>
    <xf numFmtId="173" fontId="1" fillId="0" borderId="14" xfId="99" applyNumberFormat="1" applyFont="1" applyFill="1" applyBorder="1" applyAlignment="1">
      <alignment vertical="center"/>
      <protection/>
    </xf>
    <xf numFmtId="173" fontId="1" fillId="0" borderId="10" xfId="99" applyNumberFormat="1" applyFont="1" applyFill="1" applyBorder="1" applyAlignment="1">
      <alignment vertical="center"/>
      <protection/>
    </xf>
    <xf numFmtId="0" fontId="1" fillId="0" borderId="10" xfId="99" applyFont="1" applyFill="1" applyBorder="1" applyAlignment="1">
      <alignment horizontal="left" vertical="center" wrapText="1"/>
      <protection/>
    </xf>
    <xf numFmtId="0" fontId="3" fillId="0" borderId="10" xfId="99" applyFont="1" applyFill="1" applyBorder="1" applyAlignment="1">
      <alignment horizontal="left" vertical="center" wrapText="1"/>
      <protection/>
    </xf>
    <xf numFmtId="0" fontId="3" fillId="0" borderId="0" xfId="99" applyFont="1">
      <alignment/>
      <protection/>
    </xf>
    <xf numFmtId="0" fontId="3" fillId="0" borderId="0" xfId="99" applyFont="1" applyBorder="1">
      <alignment/>
      <protection/>
    </xf>
    <xf numFmtId="0" fontId="34" fillId="0" borderId="0" xfId="99" applyFont="1" applyBorder="1">
      <alignment/>
      <protection/>
    </xf>
    <xf numFmtId="0" fontId="1" fillId="0" borderId="14" xfId="99" applyFont="1" applyFill="1" applyBorder="1" applyAlignment="1">
      <alignment horizontal="left" vertical="center"/>
      <protection/>
    </xf>
    <xf numFmtId="0" fontId="1" fillId="0" borderId="10" xfId="99" applyFont="1" applyFill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40" fillId="26" borderId="10" xfId="99" applyFont="1" applyFill="1" applyBorder="1">
      <alignment/>
      <protection/>
    </xf>
    <xf numFmtId="3" fontId="1" fillId="26" borderId="10" xfId="99" applyNumberFormat="1" applyFont="1" applyFill="1" applyBorder="1" applyAlignment="1">
      <alignment horizontal="center"/>
      <protection/>
    </xf>
    <xf numFmtId="0" fontId="1" fillId="26" borderId="10" xfId="99" applyFont="1" applyFill="1" applyBorder="1" applyAlignment="1">
      <alignment horizontal="left" vertical="center"/>
      <protection/>
    </xf>
    <xf numFmtId="0" fontId="3" fillId="24" borderId="13" xfId="99" applyFont="1" applyFill="1" applyBorder="1">
      <alignment/>
      <protection/>
    </xf>
    <xf numFmtId="173" fontId="1" fillId="27" borderId="10" xfId="99" applyNumberFormat="1" applyFont="1" applyFill="1" applyBorder="1" applyAlignment="1">
      <alignment vertical="center"/>
      <protection/>
    </xf>
    <xf numFmtId="0" fontId="1" fillId="27" borderId="15" xfId="99" applyFont="1" applyFill="1" applyBorder="1" applyAlignment="1">
      <alignment horizontal="left" vertical="center" wrapText="1"/>
      <protection/>
    </xf>
    <xf numFmtId="0" fontId="1" fillId="27" borderId="10" xfId="99" applyFont="1" applyFill="1" applyBorder="1" applyAlignment="1">
      <alignment horizontal="left" vertical="center"/>
      <protection/>
    </xf>
    <xf numFmtId="0" fontId="1" fillId="24" borderId="10" xfId="99" applyFont="1" applyFill="1" applyBorder="1" applyAlignment="1">
      <alignment horizontal="left" vertical="center"/>
      <protection/>
    </xf>
    <xf numFmtId="0" fontId="1" fillId="24" borderId="15" xfId="99" applyFont="1" applyFill="1" applyBorder="1" applyAlignment="1">
      <alignment horizontal="left" vertical="center" wrapText="1"/>
      <protection/>
    </xf>
    <xf numFmtId="0" fontId="41" fillId="0" borderId="0" xfId="101" applyFont="1">
      <alignment/>
      <protection/>
    </xf>
    <xf numFmtId="0" fontId="41" fillId="0" borderId="0" xfId="113" applyFont="1" applyAlignment="1">
      <alignment/>
      <protection/>
    </xf>
    <xf numFmtId="0" fontId="41" fillId="0" borderId="0" xfId="109" applyFont="1" applyBorder="1" applyAlignment="1">
      <alignment horizontal="right" vertical="center"/>
      <protection/>
    </xf>
    <xf numFmtId="0" fontId="41" fillId="0" borderId="0" xfId="101" applyFont="1" applyFill="1" applyAlignment="1">
      <alignment vertical="center"/>
      <protection/>
    </xf>
    <xf numFmtId="0" fontId="41" fillId="0" borderId="0" xfId="101" applyFont="1" applyAlignment="1">
      <alignment horizontal="center" vertical="center"/>
      <protection/>
    </xf>
    <xf numFmtId="3" fontId="41" fillId="0" borderId="0" xfId="101" applyNumberFormat="1" applyFont="1" applyAlignment="1">
      <alignment horizontal="center" vertical="center"/>
      <protection/>
    </xf>
    <xf numFmtId="0" fontId="41" fillId="0" borderId="0" xfId="109" applyFont="1" applyAlignment="1">
      <alignment horizontal="right" vertical="center"/>
      <protection/>
    </xf>
    <xf numFmtId="0" fontId="42" fillId="0" borderId="10" xfId="101" applyFont="1" applyBorder="1" applyAlignment="1">
      <alignment horizontal="center" vertical="center"/>
      <protection/>
    </xf>
    <xf numFmtId="0" fontId="42" fillId="0" borderId="10" xfId="101" applyFont="1" applyFill="1" applyBorder="1" applyAlignment="1">
      <alignment horizontal="center" vertical="center"/>
      <protection/>
    </xf>
    <xf numFmtId="0" fontId="42" fillId="0" borderId="10" xfId="101" applyFont="1" applyFill="1" applyBorder="1" applyAlignment="1">
      <alignment horizontal="center" vertical="center" wrapText="1"/>
      <protection/>
    </xf>
    <xf numFmtId="3" fontId="42" fillId="0" borderId="10" xfId="101" applyNumberFormat="1" applyFont="1" applyBorder="1" applyAlignment="1">
      <alignment horizontal="center" vertical="center" wrapText="1"/>
      <protection/>
    </xf>
    <xf numFmtId="0" fontId="41" fillId="0" borderId="10" xfId="101" applyFont="1" applyBorder="1">
      <alignment/>
      <protection/>
    </xf>
    <xf numFmtId="0" fontId="44" fillId="0" borderId="10" xfId="113" applyFont="1" applyBorder="1" applyAlignment="1">
      <alignment horizontal="left" wrapText="1"/>
      <protection/>
    </xf>
    <xf numFmtId="0" fontId="41" fillId="0" borderId="10" xfId="101" applyFont="1" applyFill="1" applyBorder="1" applyAlignment="1">
      <alignment horizontal="center" vertical="center"/>
      <protection/>
    </xf>
    <xf numFmtId="0" fontId="41" fillId="0" borderId="10" xfId="101" applyFont="1" applyFill="1" applyBorder="1" applyAlignment="1">
      <alignment horizontal="justify" vertical="center"/>
      <protection/>
    </xf>
    <xf numFmtId="0" fontId="42" fillId="0" borderId="10" xfId="101" applyFont="1" applyFill="1" applyBorder="1" applyAlignment="1">
      <alignment horizontal="justify" vertical="center"/>
      <protection/>
    </xf>
    <xf numFmtId="0" fontId="41" fillId="0" borderId="15" xfId="101" applyFont="1" applyBorder="1">
      <alignment/>
      <protection/>
    </xf>
    <xf numFmtId="0" fontId="44" fillId="0" borderId="15" xfId="113" applyFont="1" applyBorder="1" applyAlignment="1">
      <alignment horizontal="left" wrapText="1"/>
      <protection/>
    </xf>
    <xf numFmtId="0" fontId="41" fillId="0" borderId="15" xfId="101" applyFont="1" applyFill="1" applyBorder="1" applyAlignment="1">
      <alignment horizontal="center" vertical="center"/>
      <protection/>
    </xf>
    <xf numFmtId="0" fontId="42" fillId="0" borderId="15" xfId="101" applyFont="1" applyFill="1" applyBorder="1" applyAlignment="1">
      <alignment horizontal="justify" vertical="center"/>
      <protection/>
    </xf>
    <xf numFmtId="0" fontId="41" fillId="0" borderId="13" xfId="101" applyFont="1" applyBorder="1">
      <alignment/>
      <protection/>
    </xf>
    <xf numFmtId="0" fontId="42" fillId="0" borderId="13" xfId="101" applyFont="1" applyFill="1" applyBorder="1" applyAlignment="1">
      <alignment vertical="center" wrapText="1"/>
      <protection/>
    </xf>
    <xf numFmtId="0" fontId="41" fillId="0" borderId="13" xfId="101" applyFont="1" applyFill="1" applyBorder="1" applyAlignment="1">
      <alignment horizontal="center" vertical="center"/>
      <protection/>
    </xf>
    <xf numFmtId="0" fontId="42" fillId="0" borderId="13" xfId="101" applyFont="1" applyFill="1" applyBorder="1" applyAlignment="1">
      <alignment horizontal="justify" vertical="center"/>
      <protection/>
    </xf>
    <xf numFmtId="3" fontId="7" fillId="0" borderId="0" xfId="0" applyNumberFormat="1" applyFont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/>
    </xf>
    <xf numFmtId="0" fontId="47" fillId="4" borderId="10" xfId="0" applyFont="1" applyFill="1" applyBorder="1" applyAlignment="1">
      <alignment horizontal="left" vertical="center"/>
    </xf>
    <xf numFmtId="0" fontId="47" fillId="28" borderId="10" xfId="0" applyFont="1" applyFill="1" applyBorder="1" applyAlignment="1">
      <alignment horizontal="left" vertical="center"/>
    </xf>
    <xf numFmtId="0" fontId="47" fillId="29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1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173" fontId="48" fillId="0" borderId="10" xfId="0" applyNumberFormat="1" applyFont="1" applyFill="1" applyBorder="1" applyAlignment="1">
      <alignment vertical="center"/>
    </xf>
    <xf numFmtId="173" fontId="47" fillId="4" borderId="10" xfId="0" applyNumberFormat="1" applyFont="1" applyFill="1" applyBorder="1" applyAlignment="1">
      <alignment vertical="center"/>
    </xf>
    <xf numFmtId="173" fontId="47" fillId="28" borderId="10" xfId="0" applyNumberFormat="1" applyFont="1" applyFill="1" applyBorder="1" applyAlignment="1">
      <alignment vertical="center"/>
    </xf>
    <xf numFmtId="0" fontId="47" fillId="0" borderId="10" xfId="0" applyFont="1" applyFill="1" applyBorder="1" applyAlignment="1">
      <alignment horizontal="left" vertical="center" wrapText="1"/>
    </xf>
    <xf numFmtId="3" fontId="46" fillId="0" borderId="10" xfId="0" applyNumberFormat="1" applyFont="1" applyFill="1" applyBorder="1" applyAlignment="1">
      <alignment horizontal="right" vertical="center"/>
    </xf>
    <xf numFmtId="3" fontId="46" fillId="0" borderId="10" xfId="108" applyNumberFormat="1" applyFont="1" applyFill="1" applyBorder="1" applyAlignment="1">
      <alignment horizontal="right" vertical="center" wrapText="1"/>
      <protection/>
    </xf>
    <xf numFmtId="3" fontId="46" fillId="24" borderId="10" xfId="108" applyNumberFormat="1" applyFont="1" applyFill="1" applyBorder="1" applyAlignment="1">
      <alignment horizontal="right" vertical="center" wrapText="1"/>
      <protection/>
    </xf>
    <xf numFmtId="3" fontId="46" fillId="25" borderId="10" xfId="0" applyNumberFormat="1" applyFont="1" applyFill="1" applyBorder="1" applyAlignment="1">
      <alignment horizontal="right" vertical="center"/>
    </xf>
    <xf numFmtId="3" fontId="45" fillId="25" borderId="10" xfId="0" applyNumberFormat="1" applyFont="1" applyFill="1" applyBorder="1" applyAlignment="1">
      <alignment horizontal="right" vertical="center"/>
    </xf>
    <xf numFmtId="0" fontId="46" fillId="25" borderId="10" xfId="0" applyFont="1" applyFill="1" applyBorder="1" applyAlignment="1">
      <alignment horizontal="right"/>
    </xf>
    <xf numFmtId="3" fontId="31" fillId="0" borderId="10" xfId="68" applyNumberFormat="1" applyFont="1" applyBorder="1" applyAlignment="1">
      <alignment horizontal="center" vertical="center"/>
    </xf>
    <xf numFmtId="1" fontId="34" fillId="0" borderId="10" xfId="105" applyNumberFormat="1" applyFont="1" applyBorder="1">
      <alignment/>
      <protection/>
    </xf>
    <xf numFmtId="175" fontId="34" fillId="0" borderId="10" xfId="105" applyNumberFormat="1" applyFont="1" applyBorder="1">
      <alignment/>
      <protection/>
    </xf>
    <xf numFmtId="175" fontId="31" fillId="0" borderId="10" xfId="105" applyNumberFormat="1" applyFont="1" applyBorder="1">
      <alignment/>
      <protection/>
    </xf>
    <xf numFmtId="175" fontId="31" fillId="0" borderId="10" xfId="105" applyNumberFormat="1" applyFont="1" applyFill="1" applyBorder="1">
      <alignment/>
      <protection/>
    </xf>
    <xf numFmtId="175" fontId="34" fillId="0" borderId="10" xfId="70" applyNumberFormat="1" applyFont="1" applyBorder="1" applyAlignment="1">
      <alignment/>
    </xf>
    <xf numFmtId="175" fontId="31" fillId="0" borderId="10" xfId="70" applyNumberFormat="1" applyFont="1" applyBorder="1" applyAlignment="1">
      <alignment/>
    </xf>
    <xf numFmtId="0" fontId="8" fillId="0" borderId="10" xfId="112" applyFont="1" applyBorder="1">
      <alignment/>
      <protection/>
    </xf>
    <xf numFmtId="175" fontId="30" fillId="0" borderId="13" xfId="105" applyNumberFormat="1" applyFont="1" applyBorder="1">
      <alignment/>
      <protection/>
    </xf>
    <xf numFmtId="1" fontId="31" fillId="0" borderId="10" xfId="105" applyNumberFormat="1" applyFont="1" applyBorder="1">
      <alignment/>
      <protection/>
    </xf>
    <xf numFmtId="1" fontId="34" fillId="0" borderId="10" xfId="105" applyNumberFormat="1" applyFont="1" applyBorder="1" applyAlignment="1">
      <alignment wrapText="1"/>
      <protection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0" fontId="47" fillId="4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/>
    </xf>
    <xf numFmtId="0" fontId="49" fillId="28" borderId="10" xfId="0" applyFont="1" applyFill="1" applyBorder="1" applyAlignment="1">
      <alignment/>
    </xf>
    <xf numFmtId="0" fontId="46" fillId="29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 vertical="center"/>
    </xf>
    <xf numFmtId="0" fontId="47" fillId="4" borderId="10" xfId="0" applyFont="1" applyFill="1" applyBorder="1" applyAlignment="1">
      <alignment horizontal="left" vertical="center" wrapText="1"/>
    </xf>
    <xf numFmtId="0" fontId="47" fillId="28" borderId="10" xfId="0" applyFont="1" applyFill="1" applyBorder="1" applyAlignment="1">
      <alignment/>
    </xf>
    <xf numFmtId="3" fontId="45" fillId="0" borderId="10" xfId="0" applyNumberFormat="1" applyFont="1" applyFill="1" applyBorder="1" applyAlignment="1">
      <alignment horizontal="right" vertical="center"/>
    </xf>
    <xf numFmtId="3" fontId="41" fillId="25" borderId="10" xfId="0" applyNumberFormat="1" applyFont="1" applyFill="1" applyBorder="1" applyAlignment="1">
      <alignment vertical="center"/>
    </xf>
    <xf numFmtId="3" fontId="41" fillId="0" borderId="10" xfId="0" applyNumberFormat="1" applyFont="1" applyBorder="1" applyAlignment="1">
      <alignment vertical="center"/>
    </xf>
    <xf numFmtId="3" fontId="42" fillId="4" borderId="10" xfId="0" applyNumberFormat="1" applyFont="1" applyFill="1" applyBorder="1" applyAlignment="1">
      <alignment vertical="center"/>
    </xf>
    <xf numFmtId="3" fontId="41" fillId="28" borderId="10" xfId="0" applyNumberFormat="1" applyFont="1" applyFill="1" applyBorder="1" applyAlignment="1">
      <alignment vertical="center"/>
    </xf>
    <xf numFmtId="3" fontId="42" fillId="29" borderId="10" xfId="0" applyNumberFormat="1" applyFont="1" applyFill="1" applyBorder="1" applyAlignment="1">
      <alignment vertical="center"/>
    </xf>
    <xf numFmtId="3" fontId="42" fillId="0" borderId="10" xfId="0" applyNumberFormat="1" applyFont="1" applyBorder="1" applyAlignment="1">
      <alignment vertical="center"/>
    </xf>
    <xf numFmtId="3" fontId="44" fillId="0" borderId="10" xfId="0" applyNumberFormat="1" applyFont="1" applyFill="1" applyBorder="1" applyAlignment="1">
      <alignment horizontal="right" vertical="center" wrapText="1"/>
    </xf>
    <xf numFmtId="3" fontId="41" fillId="0" borderId="10" xfId="0" applyNumberFormat="1" applyFont="1" applyFill="1" applyBorder="1" applyAlignment="1">
      <alignment horizontal="right" vertical="center" wrapText="1"/>
    </xf>
    <xf numFmtId="3" fontId="42" fillId="29" borderId="10" xfId="0" applyNumberFormat="1" applyFont="1" applyFill="1" applyBorder="1" applyAlignment="1">
      <alignment horizontal="right" vertical="center" wrapText="1"/>
    </xf>
    <xf numFmtId="3" fontId="43" fillId="4" borderId="10" xfId="0" applyNumberFormat="1" applyFont="1" applyFill="1" applyBorder="1" applyAlignment="1">
      <alignment vertical="center" wrapText="1"/>
    </xf>
    <xf numFmtId="3" fontId="42" fillId="0" borderId="10" xfId="0" applyNumberFormat="1" applyFont="1" applyFill="1" applyBorder="1" applyAlignment="1">
      <alignment horizontal="right" vertical="center"/>
    </xf>
    <xf numFmtId="3" fontId="41" fillId="0" borderId="10" xfId="0" applyNumberFormat="1" applyFont="1" applyFill="1" applyBorder="1" applyAlignment="1">
      <alignment horizontal="right" vertical="center"/>
    </xf>
    <xf numFmtId="3" fontId="52" fillId="28" borderId="10" xfId="0" applyNumberFormat="1" applyFont="1" applyFill="1" applyBorder="1" applyAlignment="1">
      <alignment vertical="center"/>
    </xf>
    <xf numFmtId="0" fontId="1" fillId="0" borderId="10" xfId="107" applyNumberFormat="1" applyFont="1" applyBorder="1" applyAlignment="1">
      <alignment horizontal="center" vertical="center" wrapText="1"/>
      <protection/>
    </xf>
    <xf numFmtId="0" fontId="1" fillId="0" borderId="10" xfId="107" applyNumberFormat="1" applyFont="1" applyFill="1" applyBorder="1" applyAlignment="1">
      <alignment horizontal="center" vertical="center" wrapText="1"/>
      <protection/>
    </xf>
    <xf numFmtId="0" fontId="1" fillId="0" borderId="10" xfId="107" applyNumberFormat="1" applyFont="1" applyFill="1" applyBorder="1" applyAlignment="1">
      <alignment horizontal="center" wrapText="1"/>
      <protection/>
    </xf>
    <xf numFmtId="0" fontId="5" fillId="0" borderId="10" xfId="107" applyNumberFormat="1" applyFont="1" applyFill="1" applyBorder="1" applyAlignment="1">
      <alignment horizontal="center" wrapText="1"/>
      <protection/>
    </xf>
    <xf numFmtId="0" fontId="5" fillId="0" borderId="10" xfId="107" applyNumberFormat="1" applyFont="1" applyBorder="1" applyAlignment="1">
      <alignment horizontal="center" vertical="center" wrapText="1"/>
      <protection/>
    </xf>
    <xf numFmtId="0" fontId="5" fillId="0" borderId="10" xfId="107" applyNumberFormat="1" applyFont="1" applyBorder="1" applyAlignment="1">
      <alignment horizontal="center" vertical="center"/>
      <protection/>
    </xf>
    <xf numFmtId="0" fontId="31" fillId="0" borderId="10" xfId="107" applyNumberFormat="1" applyFont="1" applyBorder="1" applyAlignment="1">
      <alignment horizontal="center" vertical="center" wrapText="1"/>
      <protection/>
    </xf>
    <xf numFmtId="0" fontId="31" fillId="0" borderId="10" xfId="107" applyNumberFormat="1" applyFont="1" applyFill="1" applyBorder="1" applyAlignment="1">
      <alignment horizontal="center" vertical="center" wrapText="1"/>
      <protection/>
    </xf>
    <xf numFmtId="0" fontId="31" fillId="0" borderId="10" xfId="107" applyNumberFormat="1" applyFont="1" applyBorder="1" applyAlignment="1">
      <alignment horizontal="center" wrapText="1"/>
      <protection/>
    </xf>
    <xf numFmtId="0" fontId="30" fillId="0" borderId="10" xfId="107" applyNumberFormat="1" applyFont="1" applyFill="1" applyBorder="1" applyAlignment="1">
      <alignment horizontal="center" wrapText="1"/>
      <protection/>
    </xf>
    <xf numFmtId="0" fontId="31" fillId="0" borderId="10" xfId="107" applyNumberFormat="1" applyFont="1" applyBorder="1" applyAlignment="1">
      <alignment horizontal="center" vertical="center"/>
      <protection/>
    </xf>
    <xf numFmtId="0" fontId="30" fillId="0" borderId="10" xfId="107" applyNumberFormat="1" applyFont="1" applyBorder="1" applyAlignment="1">
      <alignment horizontal="center" vertical="center"/>
      <protection/>
    </xf>
    <xf numFmtId="0" fontId="36" fillId="0" borderId="10" xfId="107" applyFont="1" applyFill="1" applyBorder="1" applyAlignment="1">
      <alignment horizontal="center" vertical="center"/>
      <protection/>
    </xf>
    <xf numFmtId="0" fontId="35" fillId="0" borderId="10" xfId="107" applyFont="1" applyFill="1" applyBorder="1" applyAlignment="1">
      <alignment horizontal="center" vertical="center" wrapText="1"/>
      <protection/>
    </xf>
    <xf numFmtId="0" fontId="37" fillId="0" borderId="10" xfId="107" applyFont="1" applyFill="1" applyBorder="1" applyAlignment="1">
      <alignment horizontal="center" vertical="center" wrapText="1"/>
      <protection/>
    </xf>
    <xf numFmtId="3" fontId="31" fillId="0" borderId="10" xfId="107" applyNumberFormat="1" applyFont="1" applyFill="1" applyBorder="1" applyAlignment="1">
      <alignment horizontal="center" vertical="center"/>
      <protection/>
    </xf>
    <xf numFmtId="0" fontId="35" fillId="0" borderId="10" xfId="107" applyFont="1" applyFill="1" applyBorder="1" applyAlignment="1">
      <alignment horizontal="center" vertical="center"/>
      <protection/>
    </xf>
    <xf numFmtId="0" fontId="37" fillId="0" borderId="10" xfId="107" applyFont="1" applyFill="1" applyBorder="1" applyAlignment="1">
      <alignment horizontal="center" vertical="center"/>
      <protection/>
    </xf>
    <xf numFmtId="0" fontId="36" fillId="0" borderId="10" xfId="107" applyFont="1" applyFill="1" applyBorder="1" applyAlignment="1">
      <alignment horizontal="left" vertical="center"/>
      <protection/>
    </xf>
    <xf numFmtId="0" fontId="36" fillId="0" borderId="10" xfId="107" applyFont="1" applyBorder="1" applyAlignment="1">
      <alignment horizontal="center" vertical="center" wrapText="1"/>
      <protection/>
    </xf>
    <xf numFmtId="0" fontId="30" fillId="0" borderId="10" xfId="107" applyFont="1" applyBorder="1" applyAlignment="1">
      <alignment horizontal="center" vertical="center" wrapText="1"/>
      <protection/>
    </xf>
    <xf numFmtId="1" fontId="30" fillId="0" borderId="10" xfId="107" applyNumberFormat="1" applyFont="1" applyFill="1" applyBorder="1" applyAlignment="1">
      <alignment horizontal="center" vertical="center"/>
      <protection/>
    </xf>
    <xf numFmtId="1" fontId="34" fillId="0" borderId="10" xfId="107" applyNumberFormat="1" applyFont="1" applyBorder="1" applyAlignment="1">
      <alignment horizontal="center" vertical="center"/>
      <protection/>
    </xf>
    <xf numFmtId="0" fontId="30" fillId="0" borderId="10" xfId="107" applyFont="1" applyBorder="1">
      <alignment/>
      <protection/>
    </xf>
    <xf numFmtId="0" fontId="8" fillId="0" borderId="10" xfId="103" applyFont="1" applyBorder="1" applyAlignment="1">
      <alignment horizontal="justify"/>
      <protection/>
    </xf>
    <xf numFmtId="0" fontId="36" fillId="0" borderId="10" xfId="107" applyFont="1" applyBorder="1" applyAlignment="1">
      <alignment horizontal="left" vertical="center"/>
      <protection/>
    </xf>
    <xf numFmtId="0" fontId="43" fillId="0" borderId="10" xfId="0" applyFont="1" applyFill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43" fillId="4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4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/>
    </xf>
    <xf numFmtId="0" fontId="52" fillId="28" borderId="10" xfId="0" applyFont="1" applyFill="1" applyBorder="1" applyAlignment="1">
      <alignment/>
    </xf>
    <xf numFmtId="0" fontId="42" fillId="29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/>
    </xf>
    <xf numFmtId="0" fontId="43" fillId="28" borderId="10" xfId="0" applyFont="1" applyFill="1" applyBorder="1" applyAlignment="1">
      <alignment/>
    </xf>
    <xf numFmtId="3" fontId="55" fillId="0" borderId="10" xfId="0" applyNumberFormat="1" applyFont="1" applyFill="1" applyBorder="1" applyAlignment="1">
      <alignment horizontal="right" vertical="center" wrapText="1"/>
    </xf>
    <xf numFmtId="3" fontId="55" fillId="0" borderId="16" xfId="0" applyNumberFormat="1" applyFont="1" applyFill="1" applyBorder="1" applyAlignment="1">
      <alignment horizontal="right" vertical="center" wrapText="1"/>
    </xf>
    <xf numFmtId="3" fontId="56" fillId="4" borderId="10" xfId="0" applyNumberFormat="1" applyFont="1" applyFill="1" applyBorder="1" applyAlignment="1">
      <alignment vertical="center" wrapText="1"/>
    </xf>
    <xf numFmtId="3" fontId="57" fillId="0" borderId="10" xfId="0" applyNumberFormat="1" applyFont="1" applyFill="1" applyBorder="1" applyAlignment="1">
      <alignment horizontal="right" vertical="center"/>
    </xf>
    <xf numFmtId="3" fontId="55" fillId="0" borderId="10" xfId="0" applyNumberFormat="1" applyFont="1" applyFill="1" applyBorder="1" applyAlignment="1">
      <alignment horizontal="right" vertical="center"/>
    </xf>
    <xf numFmtId="0" fontId="42" fillId="0" borderId="17" xfId="0" applyFont="1" applyBorder="1" applyAlignment="1">
      <alignment horizontal="center" vertical="center" wrapText="1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51" fillId="0" borderId="0" xfId="0" applyFont="1" applyAlignment="1">
      <alignment wrapText="1"/>
    </xf>
    <xf numFmtId="0" fontId="42" fillId="0" borderId="0" xfId="0" applyFont="1" applyAlignment="1">
      <alignment horizontal="center" wrapText="1"/>
    </xf>
    <xf numFmtId="0" fontId="50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 vertical="center" wrapText="1"/>
    </xf>
    <xf numFmtId="3" fontId="45" fillId="0" borderId="0" xfId="0" applyNumberFormat="1" applyFont="1" applyBorder="1" applyAlignment="1">
      <alignment horizontal="right"/>
    </xf>
    <xf numFmtId="3" fontId="46" fillId="0" borderId="0" xfId="0" applyNumberFormat="1" applyFont="1" applyBorder="1" applyAlignment="1">
      <alignment horizontal="right"/>
    </xf>
    <xf numFmtId="3" fontId="46" fillId="30" borderId="0" xfId="0" applyNumberFormat="1" applyFont="1" applyFill="1" applyBorder="1" applyAlignment="1">
      <alignment horizontal="right"/>
    </xf>
    <xf numFmtId="3" fontId="46" fillId="0" borderId="0" xfId="0" applyNumberFormat="1" applyFont="1" applyFill="1" applyBorder="1" applyAlignment="1">
      <alignment horizontal="right" vertical="center"/>
    </xf>
    <xf numFmtId="3" fontId="46" fillId="0" borderId="0" xfId="108" applyNumberFormat="1" applyFont="1" applyFill="1" applyBorder="1" applyAlignment="1">
      <alignment horizontal="right" vertical="center" wrapText="1"/>
      <protection/>
    </xf>
    <xf numFmtId="3" fontId="46" fillId="25" borderId="0" xfId="0" applyNumberFormat="1" applyFont="1" applyFill="1" applyBorder="1" applyAlignment="1">
      <alignment horizontal="right" vertical="center"/>
    </xf>
    <xf numFmtId="3" fontId="45" fillId="0" borderId="0" xfId="0" applyNumberFormat="1" applyFont="1" applyFill="1" applyBorder="1" applyAlignment="1">
      <alignment horizontal="right" vertical="center"/>
    </xf>
    <xf numFmtId="3" fontId="45" fillId="0" borderId="18" xfId="0" applyNumberFormat="1" applyFont="1" applyBorder="1" applyAlignment="1">
      <alignment horizontal="right"/>
    </xf>
    <xf numFmtId="3" fontId="45" fillId="0" borderId="19" xfId="0" applyNumberFormat="1" applyFont="1" applyBorder="1" applyAlignment="1">
      <alignment horizontal="right"/>
    </xf>
    <xf numFmtId="3" fontId="46" fillId="0" borderId="19" xfId="0" applyNumberFormat="1" applyFont="1" applyBorder="1" applyAlignment="1">
      <alignment horizontal="right"/>
    </xf>
    <xf numFmtId="3" fontId="45" fillId="0" borderId="20" xfId="0" applyNumberFormat="1" applyFont="1" applyBorder="1" applyAlignment="1">
      <alignment horizontal="right"/>
    </xf>
    <xf numFmtId="3" fontId="46" fillId="30" borderId="21" xfId="0" applyNumberFormat="1" applyFont="1" applyFill="1" applyBorder="1" applyAlignment="1">
      <alignment horizontal="right"/>
    </xf>
    <xf numFmtId="3" fontId="45" fillId="0" borderId="22" xfId="0" applyNumberFormat="1" applyFont="1" applyBorder="1" applyAlignment="1">
      <alignment horizontal="right"/>
    </xf>
    <xf numFmtId="3" fontId="45" fillId="0" borderId="23" xfId="0" applyNumberFormat="1" applyFont="1" applyBorder="1" applyAlignment="1">
      <alignment horizontal="right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3" fontId="46" fillId="30" borderId="27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3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center"/>
    </xf>
    <xf numFmtId="0" fontId="5" fillId="0" borderId="0" xfId="106" applyFont="1" applyBorder="1" applyAlignment="1">
      <alignment horizontal="center" vertical="center"/>
      <protection/>
    </xf>
    <xf numFmtId="0" fontId="6" fillId="0" borderId="0" xfId="102" applyFont="1" applyBorder="1" applyAlignment="1">
      <alignment horizontal="center" vertical="center"/>
      <protection/>
    </xf>
    <xf numFmtId="0" fontId="5" fillId="0" borderId="28" xfId="106" applyFont="1" applyBorder="1" applyAlignment="1">
      <alignment vertical="center"/>
      <protection/>
    </xf>
    <xf numFmtId="0" fontId="62" fillId="0" borderId="29" xfId="106" applyFont="1" applyBorder="1" applyAlignment="1">
      <alignment vertical="center" wrapText="1"/>
      <protection/>
    </xf>
    <xf numFmtId="0" fontId="5" fillId="0" borderId="29" xfId="106" applyFont="1" applyBorder="1" applyAlignment="1">
      <alignment vertical="center"/>
      <protection/>
    </xf>
    <xf numFmtId="0" fontId="63" fillId="0" borderId="29" xfId="106" applyFont="1" applyBorder="1" applyAlignment="1">
      <alignment vertical="center"/>
      <protection/>
    </xf>
    <xf numFmtId="0" fontId="5" fillId="0" borderId="12" xfId="106" applyFont="1" applyBorder="1" applyAlignment="1">
      <alignment vertical="center"/>
      <protection/>
    </xf>
    <xf numFmtId="0" fontId="63" fillId="0" borderId="30" xfId="106" applyFont="1" applyBorder="1" applyAlignment="1">
      <alignment vertical="center" wrapText="1"/>
      <protection/>
    </xf>
    <xf numFmtId="0" fontId="60" fillId="0" borderId="0" xfId="0" applyFont="1" applyAlignment="1">
      <alignment horizontal="center" wrapText="1"/>
    </xf>
    <xf numFmtId="0" fontId="5" fillId="0" borderId="0" xfId="109" applyFont="1" applyBorder="1" applyAlignment="1">
      <alignment horizontal="right" vertical="center"/>
      <protection/>
    </xf>
    <xf numFmtId="0" fontId="5" fillId="0" borderId="0" xfId="109" applyFont="1" applyAlignment="1">
      <alignment horizontal="right" vertical="center"/>
      <protection/>
    </xf>
    <xf numFmtId="3" fontId="5" fillId="0" borderId="14" xfId="106" applyNumberFormat="1" applyFont="1" applyBorder="1" applyAlignment="1">
      <alignment horizontal="center" vertical="center"/>
      <protection/>
    </xf>
    <xf numFmtId="3" fontId="5" fillId="0" borderId="10" xfId="106" applyNumberFormat="1" applyFont="1" applyBorder="1" applyAlignment="1">
      <alignment horizontal="center" vertical="center"/>
      <protection/>
    </xf>
    <xf numFmtId="3" fontId="62" fillId="0" borderId="10" xfId="106" applyNumberFormat="1" applyFont="1" applyBorder="1" applyAlignment="1">
      <alignment horizontal="center" vertical="center" wrapText="1"/>
      <protection/>
    </xf>
    <xf numFmtId="3" fontId="5" fillId="0" borderId="13" xfId="106" applyNumberFormat="1" applyFont="1" applyBorder="1" applyAlignment="1">
      <alignment horizontal="center" vertical="center"/>
      <protection/>
    </xf>
    <xf numFmtId="3" fontId="63" fillId="0" borderId="31" xfId="106" applyNumberFormat="1" applyFont="1" applyBorder="1" applyAlignment="1">
      <alignment horizontal="center" vertical="center" wrapText="1"/>
      <protection/>
    </xf>
    <xf numFmtId="3" fontId="5" fillId="0" borderId="32" xfId="106" applyNumberFormat="1" applyFont="1" applyBorder="1" applyAlignment="1">
      <alignment horizontal="center" vertical="center" wrapText="1"/>
      <protection/>
    </xf>
    <xf numFmtId="0" fontId="5" fillId="31" borderId="12" xfId="106" applyFont="1" applyFill="1" applyBorder="1" applyAlignment="1">
      <alignment horizontal="center" vertical="center"/>
      <protection/>
    </xf>
    <xf numFmtId="0" fontId="5" fillId="31" borderId="13" xfId="106" applyFont="1" applyFill="1" applyBorder="1" applyAlignment="1">
      <alignment horizontal="center" vertical="center" wrapText="1"/>
      <protection/>
    </xf>
    <xf numFmtId="0" fontId="5" fillId="31" borderId="33" xfId="106" applyFont="1" applyFill="1" applyBorder="1" applyAlignment="1">
      <alignment horizontal="center" vertical="center" wrapText="1"/>
      <protection/>
    </xf>
    <xf numFmtId="0" fontId="42" fillId="31" borderId="10" xfId="101" applyFont="1" applyFill="1" applyBorder="1">
      <alignment/>
      <protection/>
    </xf>
    <xf numFmtId="0" fontId="41" fillId="31" borderId="10" xfId="101" applyFont="1" applyFill="1" applyBorder="1" applyAlignment="1">
      <alignment vertical="center"/>
      <protection/>
    </xf>
    <xf numFmtId="0" fontId="41" fillId="31" borderId="10" xfId="101" applyFont="1" applyFill="1" applyBorder="1" applyAlignment="1">
      <alignment horizontal="center" vertical="center"/>
      <protection/>
    </xf>
    <xf numFmtId="3" fontId="41" fillId="31" borderId="10" xfId="101" applyNumberFormat="1" applyFont="1" applyFill="1" applyBorder="1" applyAlignment="1">
      <alignment horizontal="center" vertical="center"/>
      <protection/>
    </xf>
    <xf numFmtId="0" fontId="41" fillId="31" borderId="10" xfId="109" applyFont="1" applyFill="1" applyBorder="1" applyAlignment="1">
      <alignment horizontal="right" vertical="center"/>
      <protection/>
    </xf>
    <xf numFmtId="0" fontId="8" fillId="31" borderId="10" xfId="101" applyFont="1" applyFill="1" applyBorder="1" applyAlignment="1">
      <alignment vertical="center"/>
      <protection/>
    </xf>
    <xf numFmtId="0" fontId="8" fillId="31" borderId="10" xfId="101" applyFont="1" applyFill="1" applyBorder="1" applyAlignment="1">
      <alignment horizontal="center" vertical="center"/>
      <protection/>
    </xf>
    <xf numFmtId="3" fontId="8" fillId="31" borderId="10" xfId="101" applyNumberFormat="1" applyFont="1" applyFill="1" applyBorder="1" applyAlignment="1">
      <alignment horizontal="center" vertical="center"/>
      <protection/>
    </xf>
    <xf numFmtId="0" fontId="8" fillId="31" borderId="10" xfId="101" applyFont="1" applyFill="1" applyBorder="1" applyAlignment="1">
      <alignment horizontal="justify" vertical="center"/>
      <protection/>
    </xf>
    <xf numFmtId="0" fontId="8" fillId="0" borderId="10" xfId="101" applyFont="1" applyBorder="1" applyAlignment="1">
      <alignment horizontal="center" vertical="center"/>
      <protection/>
    </xf>
    <xf numFmtId="3" fontId="8" fillId="0" borderId="10" xfId="101" applyNumberFormat="1" applyFont="1" applyBorder="1" applyAlignment="1">
      <alignment horizontal="center" vertical="center"/>
      <protection/>
    </xf>
    <xf numFmtId="0" fontId="8" fillId="0" borderId="10" xfId="101" applyFont="1" applyBorder="1" applyAlignment="1">
      <alignment horizontal="justify" vertical="center"/>
      <protection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2" fillId="0" borderId="29" xfId="0" applyFont="1" applyBorder="1" applyAlignment="1">
      <alignment horizontal="center" vertical="center" wrapText="1"/>
    </xf>
    <xf numFmtId="3" fontId="53" fillId="25" borderId="29" xfId="0" applyNumberFormat="1" applyFont="1" applyFill="1" applyBorder="1" applyAlignment="1">
      <alignment vertical="center"/>
    </xf>
    <xf numFmtId="3" fontId="53" fillId="0" borderId="29" xfId="0" applyNumberFormat="1" applyFont="1" applyBorder="1" applyAlignment="1">
      <alignment vertical="center"/>
    </xf>
    <xf numFmtId="3" fontId="54" fillId="4" borderId="29" xfId="0" applyNumberFormat="1" applyFont="1" applyFill="1" applyBorder="1" applyAlignment="1">
      <alignment vertical="center"/>
    </xf>
    <xf numFmtId="3" fontId="53" fillId="28" borderId="29" xfId="0" applyNumberFormat="1" applyFont="1" applyFill="1" applyBorder="1" applyAlignment="1">
      <alignment vertical="center"/>
    </xf>
    <xf numFmtId="3" fontId="54" fillId="29" borderId="29" xfId="0" applyNumberFormat="1" applyFont="1" applyFill="1" applyBorder="1" applyAlignment="1">
      <alignment vertical="center"/>
    </xf>
    <xf numFmtId="3" fontId="54" fillId="0" borderId="29" xfId="0" applyNumberFormat="1" applyFont="1" applyBorder="1" applyAlignment="1">
      <alignment vertical="center"/>
    </xf>
    <xf numFmtId="3" fontId="54" fillId="0" borderId="16" xfId="0" applyNumberFormat="1" applyFont="1" applyBorder="1" applyAlignment="1">
      <alignment vertical="center"/>
    </xf>
    <xf numFmtId="0" fontId="42" fillId="0" borderId="11" xfId="0" applyFont="1" applyBorder="1" applyAlignment="1">
      <alignment horizontal="center" vertical="center" wrapText="1"/>
    </xf>
    <xf numFmtId="3" fontId="53" fillId="25" borderId="16" xfId="0" applyNumberFormat="1" applyFont="1" applyFill="1" applyBorder="1" applyAlignment="1">
      <alignment vertical="center"/>
    </xf>
    <xf numFmtId="3" fontId="53" fillId="0" borderId="16" xfId="0" applyNumberFormat="1" applyFont="1" applyBorder="1" applyAlignment="1">
      <alignment vertical="center"/>
    </xf>
    <xf numFmtId="3" fontId="54" fillId="4" borderId="16" xfId="0" applyNumberFormat="1" applyFont="1" applyFill="1" applyBorder="1" applyAlignment="1">
      <alignment vertical="center"/>
    </xf>
    <xf numFmtId="3" fontId="53" fillId="28" borderId="16" xfId="0" applyNumberFormat="1" applyFont="1" applyFill="1" applyBorder="1" applyAlignment="1">
      <alignment vertical="center"/>
    </xf>
    <xf numFmtId="3" fontId="54" fillId="29" borderId="16" xfId="0" applyNumberFormat="1" applyFont="1" applyFill="1" applyBorder="1" applyAlignment="1">
      <alignment vertical="center"/>
    </xf>
    <xf numFmtId="0" fontId="57" fillId="0" borderId="0" xfId="0" applyFont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right"/>
    </xf>
    <xf numFmtId="0" fontId="43" fillId="0" borderId="34" xfId="0" applyFont="1" applyFill="1" applyBorder="1" applyAlignment="1">
      <alignment horizontal="center" vertical="center" wrapText="1"/>
    </xf>
    <xf numFmtId="0" fontId="43" fillId="0" borderId="35" xfId="0" applyFont="1" applyFill="1" applyBorder="1" applyAlignment="1">
      <alignment horizontal="center" vertical="center"/>
    </xf>
    <xf numFmtId="0" fontId="42" fillId="0" borderId="35" xfId="0" applyFont="1" applyBorder="1" applyAlignment="1">
      <alignment horizontal="center" vertical="center" wrapText="1"/>
    </xf>
    <xf numFmtId="0" fontId="44" fillId="0" borderId="29" xfId="0" applyFont="1" applyFill="1" applyBorder="1" applyAlignment="1">
      <alignment horizontal="left" vertical="center"/>
    </xf>
    <xf numFmtId="0" fontId="43" fillId="0" borderId="29" xfId="0" applyFont="1" applyFill="1" applyBorder="1" applyAlignment="1">
      <alignment horizontal="left" vertical="center"/>
    </xf>
    <xf numFmtId="0" fontId="43" fillId="4" borderId="29" xfId="0" applyFont="1" applyFill="1" applyBorder="1" applyAlignment="1">
      <alignment horizontal="left" vertical="center"/>
    </xf>
    <xf numFmtId="0" fontId="43" fillId="28" borderId="29" xfId="0" applyFont="1" applyFill="1" applyBorder="1" applyAlignment="1">
      <alignment horizontal="left" vertical="center"/>
    </xf>
    <xf numFmtId="0" fontId="43" fillId="29" borderId="29" xfId="0" applyFont="1" applyFill="1" applyBorder="1" applyAlignment="1">
      <alignment horizontal="left" vertical="center"/>
    </xf>
    <xf numFmtId="0" fontId="44" fillId="0" borderId="29" xfId="0" applyFont="1" applyFill="1" applyBorder="1" applyAlignment="1">
      <alignment horizontal="left" vertical="center" wrapText="1"/>
    </xf>
    <xf numFmtId="0" fontId="43" fillId="29" borderId="36" xfId="0" applyFont="1" applyFill="1" applyBorder="1" applyAlignment="1">
      <alignment horizontal="left" vertical="center"/>
    </xf>
    <xf numFmtId="0" fontId="42" fillId="29" borderId="37" xfId="0" applyFont="1" applyFill="1" applyBorder="1" applyAlignment="1">
      <alignment horizontal="left" vertical="center" wrapText="1"/>
    </xf>
    <xf numFmtId="173" fontId="44" fillId="0" borderId="29" xfId="0" applyNumberFormat="1" applyFont="1" applyFill="1" applyBorder="1" applyAlignment="1">
      <alignment vertical="center"/>
    </xf>
    <xf numFmtId="173" fontId="43" fillId="4" borderId="29" xfId="0" applyNumberFormat="1" applyFont="1" applyFill="1" applyBorder="1" applyAlignment="1">
      <alignment vertical="center"/>
    </xf>
    <xf numFmtId="173" fontId="43" fillId="28" borderId="29" xfId="0" applyNumberFormat="1" applyFont="1" applyFill="1" applyBorder="1" applyAlignment="1">
      <alignment vertical="center"/>
    </xf>
    <xf numFmtId="0" fontId="43" fillId="0" borderId="29" xfId="0" applyFont="1" applyFill="1" applyBorder="1" applyAlignment="1">
      <alignment horizontal="left" vertical="center" wrapText="1"/>
    </xf>
    <xf numFmtId="3" fontId="57" fillId="0" borderId="16" xfId="0" applyNumberFormat="1" applyFont="1" applyFill="1" applyBorder="1" applyAlignment="1">
      <alignment horizontal="right" vertical="center"/>
    </xf>
    <xf numFmtId="3" fontId="55" fillId="0" borderId="16" xfId="0" applyNumberFormat="1" applyFont="1" applyFill="1" applyBorder="1" applyAlignment="1">
      <alignment horizontal="right" vertical="center"/>
    </xf>
    <xf numFmtId="0" fontId="3" fillId="0" borderId="13" xfId="99" applyFont="1" applyBorder="1" applyAlignment="1">
      <alignment horizontal="center" vertical="center" wrapText="1"/>
      <protection/>
    </xf>
    <xf numFmtId="0" fontId="31" fillId="0" borderId="0" xfId="99" applyFont="1" applyAlignment="1">
      <alignment horizontal="center" wrapText="1"/>
      <protection/>
    </xf>
    <xf numFmtId="0" fontId="34" fillId="0" borderId="0" xfId="99" applyFont="1" applyAlignment="1">
      <alignment horizontal="center" wrapText="1"/>
      <protection/>
    </xf>
    <xf numFmtId="0" fontId="34" fillId="0" borderId="0" xfId="99" applyFont="1" applyAlignment="1">
      <alignment wrapText="1"/>
      <protection/>
    </xf>
    <xf numFmtId="0" fontId="45" fillId="0" borderId="10" xfId="100" applyFont="1" applyFill="1" applyBorder="1" applyAlignment="1">
      <alignment horizontal="left" vertical="center" wrapText="1"/>
      <protection/>
    </xf>
    <xf numFmtId="0" fontId="30" fillId="0" borderId="0" xfId="0" applyFont="1" applyAlignment="1">
      <alignment horizontal="right" vertical="center"/>
    </xf>
    <xf numFmtId="0" fontId="5" fillId="23" borderId="38" xfId="0" applyFont="1" applyFill="1" applyBorder="1" applyAlignment="1">
      <alignment horizontal="left" vertical="center"/>
    </xf>
    <xf numFmtId="3" fontId="6" fillId="0" borderId="14" xfId="0" applyNumberFormat="1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horizontal="left"/>
    </xf>
    <xf numFmtId="3" fontId="5" fillId="28" borderId="10" xfId="0" applyNumberFormat="1" applyFont="1" applyFill="1" applyBorder="1" applyAlignment="1">
      <alignment horizontal="left"/>
    </xf>
    <xf numFmtId="3" fontId="5" fillId="28" borderId="14" xfId="0" applyNumberFormat="1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/>
    </xf>
    <xf numFmtId="3" fontId="5" fillId="28" borderId="10" xfId="0" applyNumberFormat="1" applyFont="1" applyFill="1" applyBorder="1" applyAlignment="1">
      <alignment/>
    </xf>
    <xf numFmtId="0" fontId="5" fillId="23" borderId="39" xfId="0" applyFont="1" applyFill="1" applyBorder="1" applyAlignment="1">
      <alignment horizontal="center" wrapText="1"/>
    </xf>
    <xf numFmtId="0" fontId="5" fillId="23" borderId="40" xfId="0" applyFont="1" applyFill="1" applyBorder="1" applyAlignment="1">
      <alignment horizontal="center"/>
    </xf>
    <xf numFmtId="3" fontId="5" fillId="28" borderId="37" xfId="0" applyNumberFormat="1" applyFont="1" applyFill="1" applyBorder="1" applyAlignment="1">
      <alignment horizontal="left" vertical="center"/>
    </xf>
    <xf numFmtId="3" fontId="8" fillId="0" borderId="14" xfId="0" applyNumberFormat="1" applyFont="1" applyFill="1" applyBorder="1" applyAlignment="1">
      <alignment horizontal="right"/>
    </xf>
    <xf numFmtId="3" fontId="30" fillId="6" borderId="14" xfId="0" applyNumberFormat="1" applyFont="1" applyFill="1" applyBorder="1" applyAlignment="1">
      <alignment horizontal="right"/>
    </xf>
    <xf numFmtId="3" fontId="30" fillId="6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30" fillId="28" borderId="10" xfId="0" applyNumberFormat="1" applyFont="1" applyFill="1" applyBorder="1" applyAlignment="1">
      <alignment horizontal="right"/>
    </xf>
    <xf numFmtId="3" fontId="30" fillId="6" borderId="14" xfId="0" applyNumberFormat="1" applyFont="1" applyFill="1" applyBorder="1" applyAlignment="1">
      <alignment/>
    </xf>
    <xf numFmtId="3" fontId="30" fillId="28" borderId="37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left" vertical="center"/>
    </xf>
    <xf numFmtId="0" fontId="5" fillId="23" borderId="41" xfId="0" applyFont="1" applyFill="1" applyBorder="1" applyAlignment="1">
      <alignment horizontal="left" vertical="center"/>
    </xf>
    <xf numFmtId="0" fontId="5" fillId="23" borderId="42" xfId="0" applyFont="1" applyFill="1" applyBorder="1" applyAlignment="1">
      <alignment horizontal="center" wrapText="1"/>
    </xf>
    <xf numFmtId="0" fontId="5" fillId="23" borderId="41" xfId="0" applyFont="1" applyFill="1" applyBorder="1" applyAlignment="1">
      <alignment horizontal="center" wrapText="1"/>
    </xf>
    <xf numFmtId="0" fontId="5" fillId="23" borderId="38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  <xf numFmtId="3" fontId="5" fillId="28" borderId="29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5" fillId="28" borderId="29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6" fillId="28" borderId="29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3" fontId="5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/>
    </xf>
    <xf numFmtId="0" fontId="65" fillId="23" borderId="14" xfId="0" applyFont="1" applyFill="1" applyBorder="1" applyAlignment="1">
      <alignment horizontal="center" vertical="top"/>
    </xf>
    <xf numFmtId="0" fontId="65" fillId="23" borderId="39" xfId="0" applyFont="1" applyFill="1" applyBorder="1" applyAlignment="1">
      <alignment horizontal="center" vertical="center"/>
    </xf>
    <xf numFmtId="0" fontId="65" fillId="23" borderId="14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left" vertical="center"/>
    </xf>
    <xf numFmtId="0" fontId="45" fillId="0" borderId="15" xfId="100" applyFont="1" applyFill="1" applyBorder="1" applyAlignment="1">
      <alignment horizontal="left" vertical="center" wrapText="1"/>
      <protection/>
    </xf>
    <xf numFmtId="0" fontId="46" fillId="0" borderId="15" xfId="0" applyFont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/>
    </xf>
    <xf numFmtId="0" fontId="46" fillId="0" borderId="13" xfId="100" applyFont="1" applyFill="1" applyBorder="1" applyAlignment="1">
      <alignment horizontal="left" vertical="center" wrapText="1"/>
      <protection/>
    </xf>
    <xf numFmtId="0" fontId="46" fillId="0" borderId="13" xfId="0" applyFont="1" applyBorder="1" applyAlignment="1">
      <alignment horizontal="center" vertical="center" wrapText="1"/>
    </xf>
    <xf numFmtId="3" fontId="41" fillId="0" borderId="43" xfId="0" applyNumberFormat="1" applyFont="1" applyBorder="1" applyAlignment="1">
      <alignment horizontal="right"/>
    </xf>
    <xf numFmtId="3" fontId="41" fillId="0" borderId="44" xfId="0" applyNumberFormat="1" applyFont="1" applyBorder="1" applyAlignment="1">
      <alignment horizontal="right"/>
    </xf>
    <xf numFmtId="3" fontId="41" fillId="0" borderId="45" xfId="0" applyNumberFormat="1" applyFont="1" applyBorder="1" applyAlignment="1">
      <alignment horizontal="right"/>
    </xf>
    <xf numFmtId="3" fontId="41" fillId="0" borderId="46" xfId="0" applyNumberFormat="1" applyFont="1" applyBorder="1" applyAlignment="1">
      <alignment horizontal="right"/>
    </xf>
    <xf numFmtId="3" fontId="41" fillId="0" borderId="47" xfId="0" applyNumberFormat="1" applyFont="1" applyBorder="1" applyAlignment="1">
      <alignment horizontal="right"/>
    </xf>
    <xf numFmtId="3" fontId="41" fillId="0" borderId="48" xfId="0" applyNumberFormat="1" applyFont="1" applyBorder="1" applyAlignment="1">
      <alignment horizontal="right"/>
    </xf>
    <xf numFmtId="3" fontId="42" fillId="0" borderId="47" xfId="0" applyNumberFormat="1" applyFont="1" applyBorder="1" applyAlignment="1">
      <alignment horizontal="right"/>
    </xf>
    <xf numFmtId="3" fontId="42" fillId="0" borderId="48" xfId="0" applyNumberFormat="1" applyFont="1" applyBorder="1" applyAlignment="1">
      <alignment horizontal="right"/>
    </xf>
    <xf numFmtId="3" fontId="41" fillId="0" borderId="49" xfId="0" applyNumberFormat="1" applyFont="1" applyBorder="1" applyAlignment="1">
      <alignment horizontal="right"/>
    </xf>
    <xf numFmtId="3" fontId="41" fillId="0" borderId="50" xfId="0" applyNumberFormat="1" applyFont="1" applyBorder="1" applyAlignment="1">
      <alignment horizontal="right"/>
    </xf>
    <xf numFmtId="3" fontId="42" fillId="30" borderId="51" xfId="0" applyNumberFormat="1" applyFont="1" applyFill="1" applyBorder="1" applyAlignment="1">
      <alignment horizontal="right"/>
    </xf>
    <xf numFmtId="3" fontId="42" fillId="30" borderId="52" xfId="0" applyNumberFormat="1" applyFont="1" applyFill="1" applyBorder="1" applyAlignment="1">
      <alignment horizontal="right"/>
    </xf>
    <xf numFmtId="3" fontId="41" fillId="0" borderId="53" xfId="0" applyNumberFormat="1" applyFont="1" applyBorder="1" applyAlignment="1">
      <alignment horizontal="right"/>
    </xf>
    <xf numFmtId="3" fontId="41" fillId="0" borderId="54" xfId="0" applyNumberFormat="1" applyFont="1" applyBorder="1" applyAlignment="1">
      <alignment horizontal="right"/>
    </xf>
    <xf numFmtId="3" fontId="42" fillId="30" borderId="55" xfId="0" applyNumberFormat="1" applyFont="1" applyFill="1" applyBorder="1" applyAlignment="1">
      <alignment horizontal="right"/>
    </xf>
    <xf numFmtId="3" fontId="42" fillId="30" borderId="56" xfId="0" applyNumberFormat="1" applyFont="1" applyFill="1" applyBorder="1" applyAlignment="1">
      <alignment horizontal="right"/>
    </xf>
    <xf numFmtId="0" fontId="48" fillId="0" borderId="43" xfId="98" applyFont="1" applyBorder="1">
      <alignment/>
      <protection/>
    </xf>
    <xf numFmtId="0" fontId="48" fillId="0" borderId="47" xfId="98" applyFont="1" applyBorder="1">
      <alignment/>
      <protection/>
    </xf>
    <xf numFmtId="0" fontId="47" fillId="0" borderId="47" xfId="98" applyFont="1" applyBorder="1">
      <alignment/>
      <protection/>
    </xf>
    <xf numFmtId="0" fontId="47" fillId="0" borderId="49" xfId="98" applyFont="1" applyBorder="1">
      <alignment/>
      <protection/>
    </xf>
    <xf numFmtId="172" fontId="47" fillId="30" borderId="51" xfId="108" applyNumberFormat="1" applyFont="1" applyFill="1" applyBorder="1" applyAlignment="1">
      <alignment vertical="center" wrapText="1"/>
      <protection/>
    </xf>
    <xf numFmtId="0" fontId="48" fillId="0" borderId="45" xfId="98" applyFont="1" applyFill="1" applyBorder="1">
      <alignment/>
      <protection/>
    </xf>
    <xf numFmtId="0" fontId="47" fillId="0" borderId="53" xfId="98" applyFont="1" applyBorder="1">
      <alignment/>
      <protection/>
    </xf>
    <xf numFmtId="172" fontId="47" fillId="30" borderId="55" xfId="108" applyNumberFormat="1" applyFont="1" applyFill="1" applyBorder="1" applyAlignment="1">
      <alignment vertical="center" wrapText="1"/>
      <protection/>
    </xf>
    <xf numFmtId="0" fontId="31" fillId="0" borderId="25" xfId="98" applyFont="1" applyBorder="1" applyAlignment="1">
      <alignment horizontal="center" vertical="center"/>
      <protection/>
    </xf>
    <xf numFmtId="0" fontId="41" fillId="0" borderId="10" xfId="100" applyFont="1" applyFill="1" applyBorder="1" applyAlignment="1">
      <alignment horizontal="left" vertical="center" wrapText="1"/>
      <protection/>
    </xf>
    <xf numFmtId="0" fontId="43" fillId="0" borderId="19" xfId="0" applyFont="1" applyFill="1" applyBorder="1" applyAlignment="1">
      <alignment horizontal="left" vertical="center" wrapText="1"/>
    </xf>
    <xf numFmtId="0" fontId="41" fillId="0" borderId="19" xfId="0" applyFont="1" applyFill="1" applyBorder="1" applyAlignment="1">
      <alignment vertical="center" wrapText="1"/>
    </xf>
    <xf numFmtId="0" fontId="43" fillId="4" borderId="19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41" fillId="0" borderId="19" xfId="0" applyFont="1" applyFill="1" applyBorder="1" applyAlignment="1">
      <alignment horizontal="left" vertical="center" wrapText="1"/>
    </xf>
    <xf numFmtId="0" fontId="52" fillId="28" borderId="19" xfId="0" applyFont="1" applyFill="1" applyBorder="1" applyAlignment="1">
      <alignment/>
    </xf>
    <xf numFmtId="0" fontId="42" fillId="29" borderId="19" xfId="0" applyFont="1" applyFill="1" applyBorder="1" applyAlignment="1">
      <alignment horizontal="left" vertical="center" wrapText="1"/>
    </xf>
    <xf numFmtId="0" fontId="43" fillId="28" borderId="19" xfId="0" applyFont="1" applyFill="1" applyBorder="1" applyAlignment="1">
      <alignment/>
    </xf>
    <xf numFmtId="0" fontId="44" fillId="0" borderId="19" xfId="0" applyFont="1" applyFill="1" applyBorder="1" applyAlignment="1">
      <alignment vertical="center" wrapText="1"/>
    </xf>
    <xf numFmtId="0" fontId="44" fillId="0" borderId="19" xfId="0" applyFont="1" applyFill="1" applyBorder="1" applyAlignment="1">
      <alignment horizontal="left" vertical="center"/>
    </xf>
    <xf numFmtId="0" fontId="43" fillId="4" borderId="19" xfId="0" applyFont="1" applyFill="1" applyBorder="1" applyAlignment="1">
      <alignment vertical="center" wrapText="1"/>
    </xf>
    <xf numFmtId="0" fontId="41" fillId="0" borderId="19" xfId="0" applyFont="1" applyFill="1" applyBorder="1" applyAlignment="1">
      <alignment vertical="center"/>
    </xf>
    <xf numFmtId="0" fontId="41" fillId="0" borderId="19" xfId="0" applyFont="1" applyFill="1" applyBorder="1" applyAlignment="1">
      <alignment horizontal="left" vertical="center"/>
    </xf>
    <xf numFmtId="0" fontId="42" fillId="0" borderId="19" xfId="0" applyFont="1" applyFill="1" applyBorder="1" applyAlignment="1">
      <alignment horizontal="left" vertical="center"/>
    </xf>
    <xf numFmtId="0" fontId="54" fillId="0" borderId="16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3" fontId="55" fillId="0" borderId="29" xfId="0" applyNumberFormat="1" applyFont="1" applyBorder="1" applyAlignment="1">
      <alignment vertical="center"/>
    </xf>
    <xf numFmtId="3" fontId="55" fillId="0" borderId="16" xfId="0" applyNumberFormat="1" applyFont="1" applyBorder="1" applyAlignment="1">
      <alignment vertical="center"/>
    </xf>
    <xf numFmtId="3" fontId="55" fillId="0" borderId="17" xfId="0" applyNumberFormat="1" applyFont="1" applyBorder="1" applyAlignment="1">
      <alignment vertical="center"/>
    </xf>
    <xf numFmtId="3" fontId="55" fillId="0" borderId="11" xfId="0" applyNumberFormat="1" applyFont="1" applyBorder="1" applyAlignment="1">
      <alignment vertical="center"/>
    </xf>
    <xf numFmtId="3" fontId="57" fillId="4" borderId="29" xfId="0" applyNumberFormat="1" applyFont="1" applyFill="1" applyBorder="1" applyAlignment="1">
      <alignment vertical="center"/>
    </xf>
    <xf numFmtId="3" fontId="57" fillId="4" borderId="16" xfId="0" applyNumberFormat="1" applyFont="1" applyFill="1" applyBorder="1" applyAlignment="1">
      <alignment vertical="center"/>
    </xf>
    <xf numFmtId="3" fontId="57" fillId="4" borderId="17" xfId="0" applyNumberFormat="1" applyFont="1" applyFill="1" applyBorder="1" applyAlignment="1">
      <alignment vertical="center"/>
    </xf>
    <xf numFmtId="3" fontId="57" fillId="4" borderId="11" xfId="0" applyNumberFormat="1" applyFont="1" applyFill="1" applyBorder="1" applyAlignment="1">
      <alignment vertical="center"/>
    </xf>
    <xf numFmtId="3" fontId="55" fillId="25" borderId="29" xfId="0" applyNumberFormat="1" applyFont="1" applyFill="1" applyBorder="1" applyAlignment="1">
      <alignment vertical="center"/>
    </xf>
    <xf numFmtId="3" fontId="55" fillId="25" borderId="16" xfId="0" applyNumberFormat="1" applyFont="1" applyFill="1" applyBorder="1" applyAlignment="1">
      <alignment vertical="center"/>
    </xf>
    <xf numFmtId="3" fontId="55" fillId="25" borderId="17" xfId="0" applyNumberFormat="1" applyFont="1" applyFill="1" applyBorder="1" applyAlignment="1">
      <alignment vertical="center"/>
    </xf>
    <xf numFmtId="3" fontId="55" fillId="25" borderId="11" xfId="0" applyNumberFormat="1" applyFont="1" applyFill="1" applyBorder="1" applyAlignment="1">
      <alignment vertical="center"/>
    </xf>
    <xf numFmtId="3" fontId="58" fillId="28" borderId="29" xfId="0" applyNumberFormat="1" applyFont="1" applyFill="1" applyBorder="1" applyAlignment="1">
      <alignment vertical="center"/>
    </xf>
    <xf numFmtId="3" fontId="57" fillId="29" borderId="29" xfId="0" applyNumberFormat="1" applyFont="1" applyFill="1" applyBorder="1" applyAlignment="1">
      <alignment horizontal="right" vertical="center" wrapText="1"/>
    </xf>
    <xf numFmtId="3" fontId="55" fillId="0" borderId="29" xfId="0" applyNumberFormat="1" applyFont="1" applyFill="1" applyBorder="1" applyAlignment="1">
      <alignment horizontal="right" vertical="center" wrapText="1"/>
    </xf>
    <xf numFmtId="3" fontId="55" fillId="0" borderId="19" xfId="0" applyNumberFormat="1" applyFont="1" applyBorder="1" applyAlignment="1">
      <alignment vertical="center"/>
    </xf>
    <xf numFmtId="3" fontId="57" fillId="0" borderId="29" xfId="0" applyNumberFormat="1" applyFont="1" applyFill="1" applyBorder="1" applyAlignment="1">
      <alignment horizontal="right" vertical="center"/>
    </xf>
    <xf numFmtId="3" fontId="57" fillId="0" borderId="19" xfId="0" applyNumberFormat="1" applyFont="1" applyBorder="1" applyAlignment="1">
      <alignment vertical="center"/>
    </xf>
    <xf numFmtId="3" fontId="55" fillId="0" borderId="29" xfId="0" applyNumberFormat="1" applyFont="1" applyFill="1" applyBorder="1" applyAlignment="1">
      <alignment horizontal="right" vertical="center"/>
    </xf>
    <xf numFmtId="3" fontId="56" fillId="4" borderId="29" xfId="0" applyNumberFormat="1" applyFont="1" applyFill="1" applyBorder="1" applyAlignment="1">
      <alignment vertical="center" wrapText="1"/>
    </xf>
    <xf numFmtId="3" fontId="57" fillId="4" borderId="19" xfId="0" applyNumberFormat="1" applyFont="1" applyFill="1" applyBorder="1" applyAlignment="1">
      <alignment vertical="center"/>
    </xf>
    <xf numFmtId="0" fontId="66" fillId="0" borderId="0" xfId="0" applyFont="1" applyAlignment="1">
      <alignment horizontal="center"/>
    </xf>
    <xf numFmtId="0" fontId="68" fillId="0" borderId="0" xfId="0" applyFont="1" applyAlignment="1">
      <alignment/>
    </xf>
    <xf numFmtId="0" fontId="66" fillId="0" borderId="14" xfId="0" applyFont="1" applyBorder="1" applyAlignment="1">
      <alignment horizontal="center" vertical="center" wrapText="1"/>
    </xf>
    <xf numFmtId="3" fontId="68" fillId="0" borderId="10" xfId="0" applyNumberFormat="1" applyFont="1" applyFill="1" applyBorder="1" applyAlignment="1">
      <alignment vertical="center" wrapText="1"/>
    </xf>
    <xf numFmtId="3" fontId="68" fillId="0" borderId="16" xfId="0" applyNumberFormat="1" applyFont="1" applyFill="1" applyBorder="1" applyAlignment="1">
      <alignment vertical="center" wrapText="1"/>
    </xf>
    <xf numFmtId="3" fontId="69" fillId="0" borderId="10" xfId="0" applyNumberFormat="1" applyFont="1" applyFill="1" applyBorder="1" applyAlignment="1">
      <alignment horizontal="right" vertical="center" wrapText="1"/>
    </xf>
    <xf numFmtId="3" fontId="69" fillId="0" borderId="16" xfId="0" applyNumberFormat="1" applyFont="1" applyFill="1" applyBorder="1" applyAlignment="1">
      <alignment horizontal="right" vertical="center" wrapText="1"/>
    </xf>
    <xf numFmtId="3" fontId="70" fillId="4" borderId="10" xfId="0" applyNumberFormat="1" applyFont="1" applyFill="1" applyBorder="1" applyAlignment="1">
      <alignment horizontal="right" vertical="center" wrapText="1"/>
    </xf>
    <xf numFmtId="3" fontId="70" fillId="4" borderId="16" xfId="0" applyNumberFormat="1" applyFont="1" applyFill="1" applyBorder="1" applyAlignment="1">
      <alignment horizontal="right" vertical="center" wrapText="1"/>
    </xf>
    <xf numFmtId="3" fontId="68" fillId="0" borderId="10" xfId="0" applyNumberFormat="1" applyFont="1" applyFill="1" applyBorder="1" applyAlignment="1">
      <alignment horizontal="right" vertical="center" wrapText="1"/>
    </xf>
    <xf numFmtId="3" fontId="68" fillId="0" borderId="16" xfId="0" applyNumberFormat="1" applyFont="1" applyFill="1" applyBorder="1" applyAlignment="1">
      <alignment horizontal="right" vertical="center" wrapText="1"/>
    </xf>
    <xf numFmtId="3" fontId="68" fillId="0" borderId="10" xfId="0" applyNumberFormat="1" applyFont="1" applyFill="1" applyBorder="1" applyAlignment="1">
      <alignment horizontal="left" vertical="center" wrapText="1"/>
    </xf>
    <xf numFmtId="3" fontId="70" fillId="4" borderId="10" xfId="0" applyNumberFormat="1" applyFont="1" applyFill="1" applyBorder="1" applyAlignment="1">
      <alignment horizontal="left" vertical="center" wrapText="1"/>
    </xf>
    <xf numFmtId="3" fontId="68" fillId="28" borderId="10" xfId="0" applyNumberFormat="1" applyFont="1" applyFill="1" applyBorder="1" applyAlignment="1">
      <alignment/>
    </xf>
    <xf numFmtId="3" fontId="68" fillId="28" borderId="16" xfId="0" applyNumberFormat="1" applyFont="1" applyFill="1" applyBorder="1" applyAlignment="1">
      <alignment/>
    </xf>
    <xf numFmtId="3" fontId="66" fillId="29" borderId="10" xfId="0" applyNumberFormat="1" applyFont="1" applyFill="1" applyBorder="1" applyAlignment="1">
      <alignment/>
    </xf>
    <xf numFmtId="3" fontId="66" fillId="29" borderId="16" xfId="0" applyNumberFormat="1" applyFont="1" applyFill="1" applyBorder="1" applyAlignment="1">
      <alignment/>
    </xf>
    <xf numFmtId="3" fontId="66" fillId="29" borderId="37" xfId="0" applyNumberFormat="1" applyFont="1" applyFill="1" applyBorder="1" applyAlignment="1">
      <alignment horizontal="right" vertical="center" wrapText="1"/>
    </xf>
    <xf numFmtId="3" fontId="66" fillId="29" borderId="57" xfId="0" applyNumberFormat="1" applyFont="1" applyFill="1" applyBorder="1" applyAlignment="1">
      <alignment horizontal="right" vertical="center" wrapText="1"/>
    </xf>
    <xf numFmtId="3" fontId="69" fillId="0" borderId="10" xfId="0" applyNumberFormat="1" applyFont="1" applyFill="1" applyBorder="1" applyAlignment="1">
      <alignment vertical="center" wrapText="1"/>
    </xf>
    <xf numFmtId="3" fontId="69" fillId="0" borderId="16" xfId="0" applyNumberFormat="1" applyFont="1" applyFill="1" applyBorder="1" applyAlignment="1">
      <alignment vertical="center" wrapText="1"/>
    </xf>
    <xf numFmtId="3" fontId="69" fillId="0" borderId="10" xfId="0" applyNumberFormat="1" applyFont="1" applyFill="1" applyBorder="1" applyAlignment="1">
      <alignment horizontal="right" vertical="center"/>
    </xf>
    <xf numFmtId="3" fontId="70" fillId="4" borderId="10" xfId="0" applyNumberFormat="1" applyFont="1" applyFill="1" applyBorder="1" applyAlignment="1">
      <alignment vertical="center" wrapText="1"/>
    </xf>
    <xf numFmtId="3" fontId="70" fillId="4" borderId="16" xfId="0" applyNumberFormat="1" applyFont="1" applyFill="1" applyBorder="1" applyAlignment="1">
      <alignment vertical="center" wrapText="1"/>
    </xf>
    <xf numFmtId="3" fontId="68" fillId="0" borderId="10" xfId="0" applyNumberFormat="1" applyFont="1" applyFill="1" applyBorder="1" applyAlignment="1">
      <alignment vertical="center"/>
    </xf>
    <xf numFmtId="3" fontId="71" fillId="28" borderId="10" xfId="0" applyNumberFormat="1" applyFont="1" applyFill="1" applyBorder="1" applyAlignment="1">
      <alignment vertical="center"/>
    </xf>
    <xf numFmtId="3" fontId="71" fillId="28" borderId="16" xfId="0" applyNumberFormat="1" applyFont="1" applyFill="1" applyBorder="1" applyAlignment="1">
      <alignment vertical="center"/>
    </xf>
    <xf numFmtId="3" fontId="66" fillId="29" borderId="10" xfId="0" applyNumberFormat="1" applyFont="1" applyFill="1" applyBorder="1" applyAlignment="1">
      <alignment horizontal="right" vertical="center" wrapText="1"/>
    </xf>
    <xf numFmtId="3" fontId="66" fillId="29" borderId="16" xfId="0" applyNumberFormat="1" applyFont="1" applyFill="1" applyBorder="1" applyAlignment="1">
      <alignment horizontal="right" vertical="center" wrapText="1"/>
    </xf>
    <xf numFmtId="3" fontId="66" fillId="0" borderId="10" xfId="0" applyNumberFormat="1" applyFont="1" applyFill="1" applyBorder="1" applyAlignment="1">
      <alignment horizontal="right" vertical="center"/>
    </xf>
    <xf numFmtId="3" fontId="66" fillId="0" borderId="16" xfId="0" applyNumberFormat="1" applyFont="1" applyFill="1" applyBorder="1" applyAlignment="1">
      <alignment horizontal="right" vertical="center"/>
    </xf>
    <xf numFmtId="3" fontId="68" fillId="0" borderId="10" xfId="0" applyNumberFormat="1" applyFont="1" applyFill="1" applyBorder="1" applyAlignment="1">
      <alignment horizontal="right" vertical="center"/>
    </xf>
    <xf numFmtId="3" fontId="68" fillId="0" borderId="16" xfId="0" applyNumberFormat="1" applyFont="1" applyFill="1" applyBorder="1" applyAlignment="1">
      <alignment horizontal="right" vertic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right"/>
    </xf>
    <xf numFmtId="3" fontId="34" fillId="0" borderId="14" xfId="99" applyNumberFormat="1" applyFont="1" applyBorder="1" applyAlignment="1">
      <alignment horizontal="right"/>
      <protection/>
    </xf>
    <xf numFmtId="3" fontId="31" fillId="26" borderId="10" xfId="99" applyNumberFormat="1" applyFont="1" applyFill="1" applyBorder="1" applyAlignment="1">
      <alignment horizontal="right"/>
      <protection/>
    </xf>
    <xf numFmtId="3" fontId="34" fillId="0" borderId="10" xfId="99" applyNumberFormat="1" applyFont="1" applyBorder="1" applyAlignment="1">
      <alignment horizontal="right"/>
      <protection/>
    </xf>
    <xf numFmtId="3" fontId="31" fillId="27" borderId="10" xfId="99" applyNumberFormat="1" applyFont="1" applyFill="1" applyBorder="1" applyAlignment="1">
      <alignment horizontal="right"/>
      <protection/>
    </xf>
    <xf numFmtId="3" fontId="30" fillId="0" borderId="10" xfId="99" applyNumberFormat="1" applyFont="1" applyFill="1" applyBorder="1" applyAlignment="1">
      <alignment horizontal="right" vertical="center"/>
      <protection/>
    </xf>
    <xf numFmtId="3" fontId="31" fillId="27" borderId="15" xfId="99" applyNumberFormat="1" applyFont="1" applyFill="1" applyBorder="1" applyAlignment="1">
      <alignment horizontal="right"/>
      <protection/>
    </xf>
    <xf numFmtId="3" fontId="31" fillId="24" borderId="13" xfId="99" applyNumberFormat="1" applyFont="1" applyFill="1" applyBorder="1" applyAlignment="1">
      <alignment horizontal="right"/>
      <protection/>
    </xf>
    <xf numFmtId="0" fontId="31" fillId="0" borderId="28" xfId="99" applyFont="1" applyFill="1" applyBorder="1" applyAlignment="1">
      <alignment vertical="center" wrapText="1"/>
      <protection/>
    </xf>
    <xf numFmtId="0" fontId="31" fillId="0" borderId="29" xfId="99" applyFont="1" applyFill="1" applyBorder="1" applyAlignment="1">
      <alignment horizontal="left" vertical="center" wrapText="1"/>
      <protection/>
    </xf>
    <xf numFmtId="0" fontId="30" fillId="0" borderId="29" xfId="99" applyFont="1" applyFill="1" applyBorder="1" applyAlignment="1">
      <alignment horizontal="left" vertical="center" wrapText="1"/>
      <protection/>
    </xf>
    <xf numFmtId="0" fontId="72" fillId="26" borderId="29" xfId="99" applyFont="1" applyFill="1" applyBorder="1">
      <alignment/>
      <protection/>
    </xf>
    <xf numFmtId="0" fontId="31" fillId="0" borderId="29" xfId="99" applyFont="1" applyFill="1" applyBorder="1" applyAlignment="1">
      <alignment horizontal="left" vertical="center"/>
      <protection/>
    </xf>
    <xf numFmtId="0" fontId="31" fillId="27" borderId="29" xfId="99" applyFont="1" applyFill="1" applyBorder="1" applyAlignment="1">
      <alignment horizontal="left" vertical="center"/>
      <protection/>
    </xf>
    <xf numFmtId="0" fontId="30" fillId="0" borderId="29" xfId="99" applyFont="1" applyFill="1" applyBorder="1" applyAlignment="1">
      <alignment horizontal="left" vertical="center"/>
      <protection/>
    </xf>
    <xf numFmtId="0" fontId="8" fillId="0" borderId="29" xfId="99" applyFont="1" applyFill="1" applyBorder="1" applyAlignment="1">
      <alignment horizontal="left" vertical="center" wrapText="1"/>
      <protection/>
    </xf>
    <xf numFmtId="0" fontId="30" fillId="27" borderId="58" xfId="99" applyFont="1" applyFill="1" applyBorder="1" applyAlignment="1">
      <alignment horizontal="left" vertical="center"/>
      <protection/>
    </xf>
    <xf numFmtId="0" fontId="31" fillId="24" borderId="12" xfId="99" applyFont="1" applyFill="1" applyBorder="1">
      <alignment/>
      <protection/>
    </xf>
    <xf numFmtId="0" fontId="31" fillId="0" borderId="28" xfId="99" applyFont="1" applyFill="1" applyBorder="1" applyAlignment="1">
      <alignment horizontal="left" vertical="center" wrapText="1"/>
      <protection/>
    </xf>
    <xf numFmtId="0" fontId="30" fillId="24" borderId="29" xfId="99" applyFont="1" applyFill="1" applyBorder="1" applyAlignment="1">
      <alignment horizontal="left" vertical="center" wrapText="1"/>
      <protection/>
    </xf>
    <xf numFmtId="0" fontId="31" fillId="27" borderId="29" xfId="99" applyFont="1" applyFill="1" applyBorder="1">
      <alignment/>
      <protection/>
    </xf>
    <xf numFmtId="0" fontId="30" fillId="24" borderId="58" xfId="99" applyFont="1" applyFill="1" applyBorder="1" applyAlignment="1">
      <alignment horizontal="left" vertical="center"/>
      <protection/>
    </xf>
    <xf numFmtId="3" fontId="31" fillId="24" borderId="10" xfId="99" applyNumberFormat="1" applyFont="1" applyFill="1" applyBorder="1" applyAlignment="1">
      <alignment horizontal="right"/>
      <protection/>
    </xf>
    <xf numFmtId="3" fontId="31" fillId="27" borderId="10" xfId="99" applyNumberFormat="1" applyFont="1" applyFill="1" applyBorder="1" applyAlignment="1">
      <alignment horizontal="right" vertical="center"/>
      <protection/>
    </xf>
    <xf numFmtId="3" fontId="31" fillId="0" borderId="10" xfId="99" applyNumberFormat="1" applyFont="1" applyBorder="1" applyAlignment="1">
      <alignment horizontal="right"/>
      <protection/>
    </xf>
    <xf numFmtId="3" fontId="31" fillId="24" borderId="15" xfId="99" applyNumberFormat="1" applyFont="1" applyFill="1" applyBorder="1" applyAlignment="1">
      <alignment horizontal="right"/>
      <protection/>
    </xf>
    <xf numFmtId="0" fontId="42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3" fontId="42" fillId="0" borderId="13" xfId="0" applyNumberFormat="1" applyFont="1" applyBorder="1" applyAlignment="1">
      <alignment horizontal="right" vertical="center" wrapText="1"/>
    </xf>
    <xf numFmtId="3" fontId="41" fillId="0" borderId="10" xfId="0" applyNumberFormat="1" applyFont="1" applyBorder="1" applyAlignment="1">
      <alignment horizontal="right" vertical="center" wrapText="1"/>
    </xf>
    <xf numFmtId="3" fontId="42" fillId="0" borderId="10" xfId="0" applyNumberFormat="1" applyFont="1" applyBorder="1" applyAlignment="1">
      <alignment horizontal="right" vertical="center" wrapText="1"/>
    </xf>
    <xf numFmtId="0" fontId="42" fillId="0" borderId="15" xfId="0" applyFont="1" applyBorder="1" applyAlignment="1">
      <alignment horizontal="center" vertical="center" wrapText="1"/>
    </xf>
    <xf numFmtId="3" fontId="42" fillId="0" borderId="15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left"/>
    </xf>
    <xf numFmtId="3" fontId="30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6" fillId="0" borderId="29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left"/>
    </xf>
    <xf numFmtId="49" fontId="79" fillId="0" borderId="10" xfId="0" applyNumberFormat="1" applyFont="1" applyBorder="1" applyAlignment="1">
      <alignment horizontal="left" vertical="center" wrapText="1"/>
    </xf>
    <xf numFmtId="49" fontId="79" fillId="0" borderId="10" xfId="0" applyNumberFormat="1" applyFont="1" applyFill="1" applyBorder="1" applyAlignment="1">
      <alignment horizontal="left" vertical="center" wrapText="1"/>
    </xf>
    <xf numFmtId="0" fontId="5" fillId="23" borderId="14" xfId="0" applyFont="1" applyFill="1" applyBorder="1" applyAlignment="1">
      <alignment horizontal="center" vertical="center"/>
    </xf>
    <xf numFmtId="0" fontId="46" fillId="24" borderId="10" xfId="0" applyFont="1" applyFill="1" applyBorder="1" applyAlignment="1">
      <alignment horizontal="justify" wrapText="1"/>
    </xf>
    <xf numFmtId="0" fontId="53" fillId="0" borderId="16" xfId="0" applyFont="1" applyBorder="1" applyAlignment="1">
      <alignment horizontal="right" vertical="center" wrapText="1"/>
    </xf>
    <xf numFmtId="0" fontId="53" fillId="0" borderId="29" xfId="0" applyFont="1" applyBorder="1" applyAlignment="1">
      <alignment horizontal="right" vertical="center" wrapText="1"/>
    </xf>
    <xf numFmtId="0" fontId="47" fillId="0" borderId="42" xfId="0" applyFont="1" applyFill="1" applyBorder="1" applyAlignment="1">
      <alignment horizontal="left" vertical="center"/>
    </xf>
    <xf numFmtId="0" fontId="46" fillId="0" borderId="42" xfId="100" applyFont="1" applyFill="1" applyBorder="1" applyAlignment="1">
      <alignment horizontal="left" vertical="center" wrapText="1"/>
      <protection/>
    </xf>
    <xf numFmtId="0" fontId="46" fillId="0" borderId="42" xfId="0" applyFont="1" applyBorder="1" applyAlignment="1">
      <alignment horizontal="center" vertical="center" wrapText="1"/>
    </xf>
    <xf numFmtId="0" fontId="42" fillId="0" borderId="42" xfId="0" applyFont="1" applyBorder="1" applyAlignment="1">
      <alignment horizontal="center" vertical="center" wrapText="1"/>
    </xf>
    <xf numFmtId="3" fontId="42" fillId="0" borderId="42" xfId="0" applyNumberFormat="1" applyFont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/>
    </xf>
    <xf numFmtId="3" fontId="8" fillId="0" borderId="0" xfId="112" applyNumberFormat="1" applyFont="1">
      <alignment/>
      <protection/>
    </xf>
    <xf numFmtId="0" fontId="80" fillId="0" borderId="0" xfId="0" applyFont="1" applyAlignment="1">
      <alignment horizontal="right" vertical="center"/>
    </xf>
    <xf numFmtId="0" fontId="81" fillId="0" borderId="0" xfId="0" applyFont="1" applyAlignment="1">
      <alignment vertical="center"/>
    </xf>
    <xf numFmtId="0" fontId="60" fillId="0" borderId="0" xfId="0" applyFont="1" applyAlignment="1">
      <alignment/>
    </xf>
    <xf numFmtId="0" fontId="81" fillId="0" borderId="0" xfId="0" applyFont="1" applyAlignment="1">
      <alignment horizontal="right" vertical="center"/>
    </xf>
    <xf numFmtId="0" fontId="8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0" fillId="0" borderId="10" xfId="0" applyFont="1" applyBorder="1" applyAlignment="1">
      <alignment vertical="center"/>
    </xf>
    <xf numFmtId="3" fontId="80" fillId="0" borderId="10" xfId="0" applyNumberFormat="1" applyFont="1" applyBorder="1" applyAlignment="1">
      <alignment/>
    </xf>
    <xf numFmtId="3" fontId="80" fillId="0" borderId="10" xfId="0" applyNumberFormat="1" applyFont="1" applyBorder="1" applyAlignment="1">
      <alignment vertical="center"/>
    </xf>
    <xf numFmtId="0" fontId="8" fillId="32" borderId="10" xfId="0" applyFont="1" applyFill="1" applyBorder="1" applyAlignment="1">
      <alignment horizontal="center"/>
    </xf>
    <xf numFmtId="172" fontId="30" fillId="32" borderId="10" xfId="0" applyNumberFormat="1" applyFont="1" applyFill="1" applyBorder="1" applyAlignment="1">
      <alignment horizontal="left" vertical="center"/>
    </xf>
    <xf numFmtId="3" fontId="80" fillId="32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172" fontId="30" fillId="33" borderId="10" xfId="0" applyNumberFormat="1" applyFont="1" applyFill="1" applyBorder="1" applyAlignment="1">
      <alignment horizontal="left" vertical="center"/>
    </xf>
    <xf numFmtId="3" fontId="8" fillId="32" borderId="10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3" fontId="41" fillId="0" borderId="10" xfId="0" applyNumberFormat="1" applyFont="1" applyFill="1" applyBorder="1" applyAlignment="1">
      <alignment vertical="center"/>
    </xf>
    <xf numFmtId="0" fontId="45" fillId="0" borderId="38" xfId="0" applyFont="1" applyBorder="1" applyAlignment="1">
      <alignment/>
    </xf>
    <xf numFmtId="0" fontId="46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wrapText="1"/>
    </xf>
    <xf numFmtId="0" fontId="0" fillId="0" borderId="0" xfId="0" applyAlignment="1">
      <alignment wrapText="1"/>
    </xf>
    <xf numFmtId="0" fontId="42" fillId="0" borderId="0" xfId="0" applyFont="1" applyAlignment="1">
      <alignment horizontal="center" wrapText="1"/>
    </xf>
    <xf numFmtId="0" fontId="50" fillId="0" borderId="0" xfId="0" applyFont="1" applyAlignment="1">
      <alignment wrapText="1"/>
    </xf>
    <xf numFmtId="0" fontId="57" fillId="0" borderId="0" xfId="0" applyFont="1" applyAlignment="1">
      <alignment horizontal="center" vertical="center" wrapText="1"/>
    </xf>
    <xf numFmtId="0" fontId="64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3" fontId="5" fillId="8" borderId="10" xfId="0" applyNumberFormat="1" applyFont="1" applyFill="1" applyBorder="1" applyAlignment="1">
      <alignment horizontal="left"/>
    </xf>
    <xf numFmtId="3" fontId="5" fillId="28" borderId="36" xfId="0" applyNumberFormat="1" applyFont="1" applyFill="1" applyBorder="1" applyAlignment="1">
      <alignment horizontal="left" vertical="center"/>
    </xf>
    <xf numFmtId="3" fontId="5" fillId="28" borderId="37" xfId="0" applyNumberFormat="1" applyFont="1" applyFill="1" applyBorder="1" applyAlignment="1">
      <alignment horizontal="left" vertical="center"/>
    </xf>
    <xf numFmtId="3" fontId="30" fillId="0" borderId="0" xfId="0" applyNumberFormat="1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5" fillId="23" borderId="59" xfId="0" applyFont="1" applyFill="1" applyBorder="1" applyAlignment="1">
      <alignment horizontal="center"/>
    </xf>
    <xf numFmtId="0" fontId="5" fillId="23" borderId="17" xfId="0" applyFont="1" applyFill="1" applyBorder="1" applyAlignment="1">
      <alignment horizontal="center"/>
    </xf>
    <xf numFmtId="0" fontId="5" fillId="23" borderId="60" xfId="0" applyFont="1" applyFill="1" applyBorder="1" applyAlignment="1">
      <alignment horizontal="left"/>
    </xf>
    <xf numFmtId="0" fontId="5" fillId="23" borderId="40" xfId="0" applyFont="1" applyFill="1" applyBorder="1" applyAlignment="1">
      <alignment horizontal="left"/>
    </xf>
    <xf numFmtId="0" fontId="30" fillId="23" borderId="61" xfId="0" applyFont="1" applyFill="1" applyBorder="1" applyAlignment="1">
      <alignment horizontal="left"/>
    </xf>
    <xf numFmtId="0" fontId="30" fillId="23" borderId="41" xfId="0" applyFont="1" applyFill="1" applyBorder="1" applyAlignment="1">
      <alignment horizontal="left"/>
    </xf>
    <xf numFmtId="3" fontId="5" fillId="8" borderId="17" xfId="0" applyNumberFormat="1" applyFont="1" applyFill="1" applyBorder="1" applyAlignment="1">
      <alignment horizontal="left"/>
    </xf>
    <xf numFmtId="0" fontId="8" fillId="0" borderId="0" xfId="0" applyFont="1" applyAlignment="1">
      <alignment wrapText="1"/>
    </xf>
    <xf numFmtId="0" fontId="5" fillId="23" borderId="62" xfId="0" applyFont="1" applyFill="1" applyBorder="1" applyAlignment="1">
      <alignment horizontal="center"/>
    </xf>
    <xf numFmtId="0" fontId="5" fillId="23" borderId="63" xfId="0" applyFont="1" applyFill="1" applyBorder="1" applyAlignment="1">
      <alignment horizontal="center"/>
    </xf>
    <xf numFmtId="3" fontId="5" fillId="8" borderId="59" xfId="0" applyNumberFormat="1" applyFont="1" applyFill="1" applyBorder="1" applyAlignment="1">
      <alignment horizontal="left"/>
    </xf>
    <xf numFmtId="3" fontId="5" fillId="8" borderId="11" xfId="0" applyNumberFormat="1" applyFont="1" applyFill="1" applyBorder="1" applyAlignment="1">
      <alignment horizontal="left"/>
    </xf>
    <xf numFmtId="0" fontId="5" fillId="8" borderId="29" xfId="0" applyFont="1" applyFill="1" applyBorder="1" applyAlignment="1">
      <alignment horizontal="left"/>
    </xf>
    <xf numFmtId="0" fontId="5" fillId="8" borderId="10" xfId="0" applyFont="1" applyFill="1" applyBorder="1" applyAlignment="1">
      <alignment horizontal="left"/>
    </xf>
    <xf numFmtId="3" fontId="5" fillId="8" borderId="29" xfId="0" applyNumberFormat="1" applyFont="1" applyFill="1" applyBorder="1" applyAlignment="1">
      <alignment horizontal="left"/>
    </xf>
    <xf numFmtId="3" fontId="5" fillId="28" borderId="64" xfId="0" applyNumberFormat="1" applyFont="1" applyFill="1" applyBorder="1" applyAlignment="1">
      <alignment horizontal="left" vertical="center"/>
    </xf>
    <xf numFmtId="3" fontId="5" fillId="28" borderId="65" xfId="0" applyNumberFormat="1" applyFont="1" applyFill="1" applyBorder="1" applyAlignment="1">
      <alignment horizontal="left" vertical="center"/>
    </xf>
    <xf numFmtId="0" fontId="81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wrapText="1"/>
    </xf>
    <xf numFmtId="0" fontId="66" fillId="0" borderId="0" xfId="0" applyFont="1" applyAlignment="1">
      <alignment horizontal="center" wrapText="1"/>
    </xf>
    <xf numFmtId="0" fontId="67" fillId="0" borderId="0" xfId="0" applyFont="1" applyAlignment="1">
      <alignment wrapText="1"/>
    </xf>
    <xf numFmtId="0" fontId="8" fillId="0" borderId="0" xfId="103" applyFont="1" applyAlignment="1">
      <alignment/>
      <protection/>
    </xf>
    <xf numFmtId="0" fontId="8" fillId="0" borderId="10" xfId="103" applyFont="1" applyBorder="1" applyAlignment="1">
      <alignment horizontal="justify" wrapText="1"/>
      <protection/>
    </xf>
    <xf numFmtId="0" fontId="8" fillId="0" borderId="10" xfId="113" applyFont="1" applyBorder="1" applyAlignment="1">
      <alignment horizontal="justify" wrapText="1"/>
      <protection/>
    </xf>
    <xf numFmtId="0" fontId="8" fillId="0" borderId="0" xfId="103" applyFont="1" applyBorder="1" applyAlignment="1">
      <alignment horizontal="justify" wrapText="1"/>
      <protection/>
    </xf>
    <xf numFmtId="0" fontId="31" fillId="0" borderId="0" xfId="107" applyNumberFormat="1" applyFont="1" applyBorder="1" applyAlignment="1">
      <alignment horizontal="center"/>
      <protection/>
    </xf>
    <xf numFmtId="0" fontId="31" fillId="0" borderId="0" xfId="111" applyFont="1" applyBorder="1" applyAlignment="1">
      <alignment horizontal="center"/>
      <protection/>
    </xf>
    <xf numFmtId="0" fontId="8" fillId="0" borderId="0" xfId="103" applyFont="1" applyAlignment="1">
      <alignment horizontal="center"/>
      <protection/>
    </xf>
    <xf numFmtId="0" fontId="30" fillId="0" borderId="0" xfId="113" applyFont="1" applyFill="1" applyAlignment="1">
      <alignment horizontal="center" vertical="center" wrapText="1"/>
      <protection/>
    </xf>
    <xf numFmtId="0" fontId="8" fillId="0" borderId="0" xfId="113" applyFont="1" applyAlignment="1">
      <alignment horizontal="center" vertical="center" wrapText="1"/>
      <protection/>
    </xf>
    <xf numFmtId="0" fontId="8" fillId="0" borderId="0" xfId="113" applyFont="1" applyAlignment="1">
      <alignment wrapText="1"/>
      <protection/>
    </xf>
    <xf numFmtId="0" fontId="43" fillId="0" borderId="0" xfId="110" applyFont="1" applyBorder="1" applyAlignment="1">
      <alignment horizontal="center" wrapText="1"/>
      <protection/>
    </xf>
    <xf numFmtId="0" fontId="42" fillId="0" borderId="0" xfId="113" applyFont="1" applyFill="1" applyAlignment="1">
      <alignment horizontal="center" vertical="center"/>
      <protection/>
    </xf>
    <xf numFmtId="0" fontId="41" fillId="0" borderId="0" xfId="113" applyFont="1" applyAlignment="1">
      <alignment/>
      <protection/>
    </xf>
    <xf numFmtId="1" fontId="31" fillId="0" borderId="0" xfId="105" applyNumberFormat="1" applyFont="1" applyBorder="1" applyAlignment="1">
      <alignment horizontal="center" wrapText="1"/>
      <protection/>
    </xf>
    <xf numFmtId="0" fontId="30" fillId="0" borderId="0" xfId="113" applyFont="1" applyFill="1" applyAlignment="1">
      <alignment horizontal="center" vertical="center"/>
      <protection/>
    </xf>
    <xf numFmtId="0" fontId="8" fillId="0" borderId="0" xfId="113" applyFont="1" applyAlignment="1">
      <alignment/>
      <protection/>
    </xf>
    <xf numFmtId="0" fontId="31" fillId="0" borderId="0" xfId="99" applyFont="1" applyAlignment="1">
      <alignment horizontal="center" wrapText="1"/>
      <protection/>
    </xf>
    <xf numFmtId="0" fontId="34" fillId="0" borderId="0" xfId="99" applyFont="1" applyAlignment="1">
      <alignment horizontal="center" wrapText="1"/>
      <protection/>
    </xf>
    <xf numFmtId="0" fontId="34" fillId="0" borderId="0" xfId="99" applyFont="1" applyAlignment="1">
      <alignment wrapText="1"/>
      <protection/>
    </xf>
    <xf numFmtId="0" fontId="47" fillId="0" borderId="0" xfId="99" applyFont="1" applyAlignment="1">
      <alignment horizontal="center" wrapText="1"/>
      <protection/>
    </xf>
    <xf numFmtId="0" fontId="48" fillId="0" borderId="0" xfId="99" applyFont="1" applyAlignment="1">
      <alignment horizontal="center" wrapText="1"/>
      <protection/>
    </xf>
    <xf numFmtId="0" fontId="48" fillId="0" borderId="0" xfId="99" applyFont="1" applyAlignment="1">
      <alignment wrapText="1"/>
      <protection/>
    </xf>
    <xf numFmtId="0" fontId="6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111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40% - 1. jelölőszín" xfId="27"/>
    <cellStyle name="40% - 1. jelölőszín 2" xfId="28"/>
    <cellStyle name="40% - 2. jelölőszín" xfId="29"/>
    <cellStyle name="40% - 2. jelölőszín 2" xfId="30"/>
    <cellStyle name="40% - 3. jelölőszín" xfId="31"/>
    <cellStyle name="40% - 3. jelölőszín 2" xfId="32"/>
    <cellStyle name="40% - 4. jelölőszín" xfId="33"/>
    <cellStyle name="40% - 4. jelölőszín 2" xfId="34"/>
    <cellStyle name="40% - 5. jelölőszín" xfId="35"/>
    <cellStyle name="40% - 5. jelölőszín 2" xfId="36"/>
    <cellStyle name="40% - 6. jelölőszín" xfId="37"/>
    <cellStyle name="40% - 6. jelölőszín 2" xfId="38"/>
    <cellStyle name="60% - 1. jelölőszín" xfId="39"/>
    <cellStyle name="60% - 1. jelölőszín 2" xfId="40"/>
    <cellStyle name="60% - 2. jelölőszín" xfId="41"/>
    <cellStyle name="60% - 2. jelölőszín 2" xfId="42"/>
    <cellStyle name="60% - 3. jelölőszín" xfId="43"/>
    <cellStyle name="60% - 3. jelölőszín 2" xfId="44"/>
    <cellStyle name="60% - 4. jelölőszín" xfId="45"/>
    <cellStyle name="60% - 4. jelölőszín 2" xfId="46"/>
    <cellStyle name="60% - 5. jelölőszín" xfId="47"/>
    <cellStyle name="60% - 5. jelölőszín 2" xfId="48"/>
    <cellStyle name="60% - 6. jelölőszín" xfId="49"/>
    <cellStyle name="60% - 6. jelölőszín 2" xfId="50"/>
    <cellStyle name="Bevitel" xfId="51"/>
    <cellStyle name="Bevitel 2" xfId="52"/>
    <cellStyle name="Cím" xfId="53"/>
    <cellStyle name="Cím 2" xfId="54"/>
    <cellStyle name="Címsor 1" xfId="55"/>
    <cellStyle name="Címsor 1 2" xfId="56"/>
    <cellStyle name="Címsor 2" xfId="57"/>
    <cellStyle name="Címsor 2 2" xfId="58"/>
    <cellStyle name="Címsor 3" xfId="59"/>
    <cellStyle name="Címsor 3 2" xfId="60"/>
    <cellStyle name="Címsor 4" xfId="61"/>
    <cellStyle name="Címsor 4 2" xfId="62"/>
    <cellStyle name="Ellenőrzőcella" xfId="63"/>
    <cellStyle name="Ellenőrzőcella 2" xfId="64"/>
    <cellStyle name="Comma" xfId="65"/>
    <cellStyle name="Comma [0]" xfId="66"/>
    <cellStyle name="Ezres 2" xfId="67"/>
    <cellStyle name="Ezres 2 2" xfId="68"/>
    <cellStyle name="Ezres 3" xfId="69"/>
    <cellStyle name="Ezres_Költségvetés 2005." xfId="70"/>
    <cellStyle name="Ezres_LIKVIDITÁS kezelés2013" xfId="71"/>
    <cellStyle name="Figyelmeztetés" xfId="72"/>
    <cellStyle name="Figyelmeztetés 2" xfId="73"/>
    <cellStyle name="Hyperlink" xfId="74"/>
    <cellStyle name="Hivatkozott cella" xfId="75"/>
    <cellStyle name="Hivatkozott cella 2" xfId="76"/>
    <cellStyle name="Jegyzet" xfId="77"/>
    <cellStyle name="Jegyzet 2" xfId="78"/>
    <cellStyle name="Jelölőszín (1) 2" xfId="79"/>
    <cellStyle name="Jelölőszín (2) 2" xfId="80"/>
    <cellStyle name="Jelölőszín (3) 2" xfId="81"/>
    <cellStyle name="Jelölőszín (4) 2" xfId="82"/>
    <cellStyle name="Jelölőszín (5) 2" xfId="83"/>
    <cellStyle name="Jelölőszín (6) 2" xfId="84"/>
    <cellStyle name="Jelölőszín 1" xfId="85"/>
    <cellStyle name="Jelölőszín 2" xfId="86"/>
    <cellStyle name="Jelölőszín 3" xfId="87"/>
    <cellStyle name="Jelölőszín 4" xfId="88"/>
    <cellStyle name="Jelölőszín 5" xfId="89"/>
    <cellStyle name="Jelölőszín 6" xfId="90"/>
    <cellStyle name="Jó" xfId="91"/>
    <cellStyle name="Jó 2" xfId="92"/>
    <cellStyle name="Kimenet" xfId="93"/>
    <cellStyle name="Kimenet 2" xfId="94"/>
    <cellStyle name="Followed Hyperlink" xfId="95"/>
    <cellStyle name="Magyarázó szöveg" xfId="96"/>
    <cellStyle name="Magyarázó szöveg 2" xfId="97"/>
    <cellStyle name="Normál 2" xfId="98"/>
    <cellStyle name="Normál 2 4" xfId="99"/>
    <cellStyle name="Normál 2_Másolat - Honalprol letöltött 2015-ös" xfId="100"/>
    <cellStyle name="Normál 2_NNÖ - kitöltetlen, 2015 _evi_koltsegvetes" xfId="101"/>
    <cellStyle name="Normál 3" xfId="102"/>
    <cellStyle name="Normál 3 2" xfId="103"/>
    <cellStyle name="Normál 4" xfId="104"/>
    <cellStyle name="Normál_2003.évi költségvetés  xls" xfId="105"/>
    <cellStyle name="Normál_2004.évi költg.v. terv .xls 2" xfId="106"/>
    <cellStyle name="Normál_2005.koncepció xls 2" xfId="107"/>
    <cellStyle name="Normál_97ûrlap" xfId="108"/>
    <cellStyle name="Normál_dologi kimutatás 2009-2010.összesítve" xfId="109"/>
    <cellStyle name="Normál_Költségvetés 2005." xfId="110"/>
    <cellStyle name="Normál_Költségvetés 2005. 2 2" xfId="111"/>
    <cellStyle name="Normál_LIKVIDITÁS kezelés2013" xfId="112"/>
    <cellStyle name="Normál_NNÖ - kitöltetlen, 2015 _evi_koltsegvetes" xfId="113"/>
    <cellStyle name="Összesen" xfId="114"/>
    <cellStyle name="Összesen 2" xfId="115"/>
    <cellStyle name="Currency" xfId="116"/>
    <cellStyle name="Currency [0]" xfId="117"/>
    <cellStyle name="Rossz" xfId="118"/>
    <cellStyle name="Rossz 2" xfId="119"/>
    <cellStyle name="Semleges" xfId="120"/>
    <cellStyle name="Semleges 2" xfId="121"/>
    <cellStyle name="Számítás" xfId="122"/>
    <cellStyle name="Számítás 2" xfId="123"/>
    <cellStyle name="Percent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8</xdr:row>
      <xdr:rowOff>0</xdr:rowOff>
    </xdr:from>
    <xdr:ext cx="209550" cy="266700"/>
    <xdr:sp fLocksText="0">
      <xdr:nvSpPr>
        <xdr:cNvPr id="1" name="Szövegdoboz 1"/>
        <xdr:cNvSpPr txBox="1">
          <a:spLocks noChangeArrowheads="1"/>
        </xdr:cNvSpPr>
      </xdr:nvSpPr>
      <xdr:spPr>
        <a:xfrm>
          <a:off x="0" y="1838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209550" cy="266700"/>
    <xdr:sp fLocksText="0">
      <xdr:nvSpPr>
        <xdr:cNvPr id="2" name="Szövegdoboz 2"/>
        <xdr:cNvSpPr txBox="1">
          <a:spLocks noChangeArrowheads="1"/>
        </xdr:cNvSpPr>
      </xdr:nvSpPr>
      <xdr:spPr>
        <a:xfrm>
          <a:off x="9553575" y="1838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64</xdr:row>
      <xdr:rowOff>123825</xdr:rowOff>
    </xdr:from>
    <xdr:ext cx="209550" cy="266700"/>
    <xdr:sp fLocksText="0">
      <xdr:nvSpPr>
        <xdr:cNvPr id="3" name="Szövegdoboz 3"/>
        <xdr:cNvSpPr txBox="1">
          <a:spLocks noChangeArrowheads="1"/>
        </xdr:cNvSpPr>
      </xdr:nvSpPr>
      <xdr:spPr>
        <a:xfrm>
          <a:off x="9553575" y="157543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209550" cy="266700"/>
    <xdr:sp fLocksText="0">
      <xdr:nvSpPr>
        <xdr:cNvPr id="4" name="Szövegdoboz 4"/>
        <xdr:cNvSpPr txBox="1">
          <a:spLocks noChangeArrowheads="1"/>
        </xdr:cNvSpPr>
      </xdr:nvSpPr>
      <xdr:spPr>
        <a:xfrm>
          <a:off x="0" y="62579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209550" cy="266700"/>
    <xdr:sp fLocksText="0">
      <xdr:nvSpPr>
        <xdr:cNvPr id="5" name="Szövegdoboz 5"/>
        <xdr:cNvSpPr txBox="1">
          <a:spLocks noChangeArrowheads="1"/>
        </xdr:cNvSpPr>
      </xdr:nvSpPr>
      <xdr:spPr>
        <a:xfrm>
          <a:off x="11430000" y="1838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209550" cy="266700"/>
    <xdr:sp fLocksText="0">
      <xdr:nvSpPr>
        <xdr:cNvPr id="6" name="Szövegdoboz 8"/>
        <xdr:cNvSpPr txBox="1">
          <a:spLocks noChangeArrowheads="1"/>
        </xdr:cNvSpPr>
      </xdr:nvSpPr>
      <xdr:spPr>
        <a:xfrm>
          <a:off x="9553575" y="103251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9550" cy="266700"/>
    <xdr:sp fLocksText="0">
      <xdr:nvSpPr>
        <xdr:cNvPr id="7" name="Szövegdoboz 9"/>
        <xdr:cNvSpPr txBox="1">
          <a:spLocks noChangeArrowheads="1"/>
        </xdr:cNvSpPr>
      </xdr:nvSpPr>
      <xdr:spPr>
        <a:xfrm>
          <a:off x="11430000" y="103251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Ktgvet.m&#243;dosit&#225;s\2003.%20&#233;vi%20k&#246;lts&#233;gvet&#233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Hitelek,munk&#225;ltat&#243;i\2003.%20&#233;vi%20k&#246;lts&#233;gvet&#233;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AB8BUPK3\KOLTSEGV\2003.%20&#233;vi%20k&#246;lts&#233;gvet&#233;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IE5\I1TUD5XY\2003.%20&#233;vi%20k&#246;lts&#233;gvet&#233;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4HQ78TAR\2003.%20&#233;vi%20k&#246;lts&#233;gvet&#233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Címrend"/>
      <sheetName val="Bevétel_kiadásegyüttesen_1_m_"/>
      <sheetName val="Bevételekmindössszesen_2_m_"/>
      <sheetName val="PolgármesteriHiv_szakf__3_m__"/>
      <sheetName val="Bevételekrészletezve_4__"/>
      <sheetName val="Kiadásokösszesen_5__"/>
      <sheetName val="Kiadásokösszesítveint__6__"/>
      <sheetName val="Bevét_kiadásintézm__7__"/>
      <sheetName val="Intézményipótlékok"/>
      <sheetName val="Létszámadatok"/>
      <sheetName val="Polg_Hiv_szakfeladkiadásai"/>
      <sheetName val="Polg_Hiv_kiadásai_11_16_m__"/>
      <sheetName val="öbbéveselkötelezettség"/>
      <sheetName val="NémetNemz_Kis_Önkorm_ktgvet_"/>
      <sheetName val="Munka13_2_"/>
      <sheetName val="Munka2"/>
      <sheetName val="Intézm_felhalm_kiadások"/>
      <sheetName val="Intézményirészletezettkiadás_"/>
      <sheetName val="Államinormatíva2003"/>
      <sheetName val="Társ_szervektámogatásai2002_"/>
    </sheetNames>
    <sheetDataSet>
      <sheetData sheetId="4">
        <row r="4">
          <cell r="A4" t="str">
            <v>Polgármesteri Hivatal 2002. évi   bevételi előirányzata </v>
          </cell>
        </row>
        <row r="5">
          <cell r="A5" t="str">
            <v>szakfeladatonkénti összesítése</v>
          </cell>
        </row>
        <row r="6">
          <cell r="E6" t="str">
            <v>3.sz. melléklet</v>
          </cell>
        </row>
        <row r="7">
          <cell r="E7" t="str">
            <v>ezer Ft-ban</v>
          </cell>
        </row>
        <row r="8">
          <cell r="E8" t="str">
            <v>Módosított</v>
          </cell>
        </row>
        <row r="9">
          <cell r="A9" t="str">
            <v>Alcím</v>
          </cell>
          <cell r="B9" t="str">
            <v>Szakfeladatok</v>
          </cell>
          <cell r="C9" t="str">
            <v>Előirányzat</v>
          </cell>
          <cell r="D9" t="str">
            <v>Módosítás</v>
          </cell>
          <cell r="E9" t="str">
            <v>előirányzat</v>
          </cell>
        </row>
        <row r="10">
          <cell r="B10" t="str">
            <v>megnevezése</v>
          </cell>
          <cell r="C10">
            <v>2002</v>
          </cell>
          <cell r="E10">
            <v>2002</v>
          </cell>
        </row>
        <row r="12">
          <cell r="A12">
            <v>5</v>
          </cell>
          <cell r="B12" t="str">
            <v>Kisegítő mezőgazdasági tevék.</v>
          </cell>
          <cell r="C12">
            <v>75</v>
          </cell>
          <cell r="D12">
            <v>0</v>
          </cell>
          <cell r="E12">
            <v>75</v>
          </cell>
        </row>
        <row r="13">
          <cell r="A13">
            <v>6</v>
          </cell>
          <cell r="B13" t="str">
            <v>Könyv- és zeneműkiadás</v>
          </cell>
          <cell r="C13">
            <v>560</v>
          </cell>
          <cell r="D13">
            <v>0</v>
          </cell>
          <cell r="E13">
            <v>560</v>
          </cell>
        </row>
        <row r="14">
          <cell r="A14">
            <v>7</v>
          </cell>
          <cell r="B14" t="str">
            <v>Lapkiadás</v>
          </cell>
          <cell r="C14">
            <v>2420</v>
          </cell>
          <cell r="D14">
            <v>0</v>
          </cell>
          <cell r="E14">
            <v>2420</v>
          </cell>
        </row>
        <row r="15">
          <cell r="A15">
            <v>9</v>
          </cell>
          <cell r="B15" t="str">
            <v>Üdültetés</v>
          </cell>
          <cell r="C15">
            <v>8832</v>
          </cell>
          <cell r="D15">
            <v>0</v>
          </cell>
          <cell r="E15">
            <v>8832</v>
          </cell>
        </row>
        <row r="16">
          <cell r="A16">
            <v>11</v>
          </cell>
          <cell r="B16" t="str">
            <v>Saját v.bérelt ingatlan hasznositás</v>
          </cell>
          <cell r="C16">
            <v>8750</v>
          </cell>
          <cell r="D16">
            <v>105000</v>
          </cell>
          <cell r="E16">
            <v>8750</v>
          </cell>
        </row>
        <row r="17">
          <cell r="A17">
            <v>12</v>
          </cell>
          <cell r="B17" t="str">
            <v>Önkormányzatok igazgatási tevékenysége</v>
          </cell>
          <cell r="C17">
            <v>82646</v>
          </cell>
          <cell r="D17">
            <v>20582</v>
          </cell>
          <cell r="E17">
            <v>103228</v>
          </cell>
        </row>
        <row r="18">
          <cell r="B18" t="str">
            <v>Folyószámlahitel igénybevétel</v>
          </cell>
          <cell r="C18">
            <v>100000</v>
          </cell>
          <cell r="D18">
            <v>0</v>
          </cell>
          <cell r="E18">
            <v>100000</v>
          </cell>
        </row>
        <row r="19">
          <cell r="B19" t="str">
            <v>Fejlesztési célhitel igénybevétel</v>
          </cell>
          <cell r="C19">
            <v>15000</v>
          </cell>
          <cell r="D19">
            <v>0</v>
          </cell>
          <cell r="E19">
            <v>15000</v>
          </cell>
        </row>
        <row r="20">
          <cell r="A20">
            <v>14</v>
          </cell>
          <cell r="B20" t="str">
            <v>Okmányiroda </v>
          </cell>
          <cell r="C20">
            <v>6000</v>
          </cell>
          <cell r="D20">
            <v>0</v>
          </cell>
          <cell r="E20">
            <v>6000</v>
          </cell>
        </row>
        <row r="21">
          <cell r="A21">
            <v>16</v>
          </cell>
          <cell r="B21" t="str">
            <v>Német Nemzetiségi Kisebbségi Önkormányzat</v>
          </cell>
          <cell r="C21">
            <v>5200</v>
          </cell>
          <cell r="D21">
            <v>1397</v>
          </cell>
          <cell r="E21">
            <v>6597</v>
          </cell>
        </row>
        <row r="22">
          <cell r="A22">
            <v>17</v>
          </cell>
          <cell r="B22" t="str">
            <v>Város és községgazdálkodási szolgáltatás</v>
          </cell>
          <cell r="C22">
            <v>500</v>
          </cell>
          <cell r="D22">
            <v>587</v>
          </cell>
          <cell r="E22">
            <v>500</v>
          </cell>
        </row>
        <row r="23">
          <cell r="A23">
            <v>18</v>
          </cell>
          <cell r="B23" t="str">
            <v>Köztemető fenntartás, üzemeltetés</v>
          </cell>
          <cell r="C23">
            <v>875</v>
          </cell>
          <cell r="D23">
            <v>2742</v>
          </cell>
          <cell r="E23">
            <v>3617</v>
          </cell>
        </row>
        <row r="24">
          <cell r="A24">
            <v>21</v>
          </cell>
          <cell r="B24" t="str">
            <v>Önkorm.-i feladatranem tervezhető elszámolás</v>
          </cell>
          <cell r="C24">
            <v>1120954</v>
          </cell>
          <cell r="D24">
            <v>8992</v>
          </cell>
          <cell r="E24">
            <v>1129946</v>
          </cell>
        </row>
        <row r="25">
          <cell r="B25" t="str">
            <v>Fejl.c.p.e.átvétel lakosságtól</v>
          </cell>
        </row>
        <row r="26">
          <cell r="A26">
            <v>22</v>
          </cell>
          <cell r="B26" t="str">
            <v>Állategészségügyi tevékenység</v>
          </cell>
          <cell r="C26">
            <v>616</v>
          </cell>
          <cell r="D26">
            <v>0</v>
          </cell>
          <cell r="E26">
            <v>616</v>
          </cell>
        </row>
        <row r="27">
          <cell r="A27">
            <v>25</v>
          </cell>
          <cell r="B27" t="str">
            <v>Szennyvízelvezetésés kezelés</v>
          </cell>
        </row>
        <row r="28">
          <cell r="A28">
            <v>26</v>
          </cell>
          <cell r="B28" t="str">
            <v>Települési hulladékokkezelési köztisztasági bev.</v>
          </cell>
          <cell r="C28">
            <v>4928</v>
          </cell>
          <cell r="D28">
            <v>0</v>
          </cell>
          <cell r="E28">
            <v>4928</v>
          </cell>
        </row>
        <row r="29">
          <cell r="A29">
            <v>27</v>
          </cell>
          <cell r="B29" t="str">
            <v>Közművelődési könyvtár</v>
          </cell>
          <cell r="C29">
            <v>1110</v>
          </cell>
          <cell r="D29">
            <v>0</v>
          </cell>
          <cell r="E29">
            <v>1110</v>
          </cell>
        </row>
        <row r="30">
          <cell r="A30">
            <v>28</v>
          </cell>
          <cell r="B30" t="str">
            <v>Mük.c.pénze.átv.kp.sz. Munk.n.Jöv.pótló</v>
          </cell>
          <cell r="C30">
            <v>0</v>
          </cell>
          <cell r="D30">
            <v>-1354</v>
          </cell>
          <cell r="E30">
            <v>-1354</v>
          </cell>
        </row>
        <row r="31">
          <cell r="B31" t="str">
            <v>Összesen</v>
          </cell>
          <cell r="C31">
            <v>1358466</v>
          </cell>
          <cell r="D31">
            <v>137946</v>
          </cell>
          <cell r="E31">
            <v>1496412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Címrend"/>
      <sheetName val="Bevétel_kiadásegyüttesen_1_m_"/>
      <sheetName val="Bevételekmindössszesen_2_m_"/>
      <sheetName val="PolgármesteriHiv_szakf__3_m__"/>
      <sheetName val="Bevételekrészletezve_4__"/>
      <sheetName val="Kiadásokösszesen_5__"/>
      <sheetName val="Kiadásokösszesítveint__6__"/>
      <sheetName val="Bevét_kiadásintézm__7__"/>
      <sheetName val="Intézményipótlékok"/>
      <sheetName val="Létszámadatok"/>
      <sheetName val="Polg_Hiv_szakfeladkiadásai"/>
      <sheetName val="Polg_Hiv_kiadásai_11_16_m__"/>
      <sheetName val="öbbéveselkötelezettség"/>
      <sheetName val="NémetNemz_Kis_Önkorm_ktgvet_"/>
      <sheetName val="Munka13_2_"/>
      <sheetName val="Munka2"/>
      <sheetName val="Intézm_felhalm_kiadások"/>
      <sheetName val="Intézményirészletezettkiadás_"/>
      <sheetName val="Államinormatíva2003"/>
      <sheetName val="Társ_szervektámogatásai2002_"/>
    </sheetNames>
    <sheetDataSet>
      <sheetData sheetId="4">
        <row r="4">
          <cell r="A4" t="str">
            <v>Polgármesteri Hivatal 2002. évi   bevételi előirányzata </v>
          </cell>
        </row>
        <row r="5">
          <cell r="A5" t="str">
            <v>szakfeladatonkénti összesítése</v>
          </cell>
        </row>
        <row r="6">
          <cell r="E6" t="str">
            <v>3.sz. melléklet</v>
          </cell>
        </row>
        <row r="7">
          <cell r="E7" t="str">
            <v>ezer Ft-ban</v>
          </cell>
        </row>
        <row r="8">
          <cell r="E8" t="str">
            <v>Módosított</v>
          </cell>
        </row>
        <row r="9">
          <cell r="A9" t="str">
            <v>Alcím</v>
          </cell>
          <cell r="B9" t="str">
            <v>Szakfeladatok</v>
          </cell>
          <cell r="C9" t="str">
            <v>Előirányzat</v>
          </cell>
          <cell r="D9" t="str">
            <v>Módosítás</v>
          </cell>
          <cell r="E9" t="str">
            <v>előirányzat</v>
          </cell>
        </row>
        <row r="10">
          <cell r="B10" t="str">
            <v>megnevezése</v>
          </cell>
          <cell r="C10">
            <v>2002</v>
          </cell>
          <cell r="E10">
            <v>2002</v>
          </cell>
        </row>
        <row r="12">
          <cell r="A12">
            <v>5</v>
          </cell>
          <cell r="B12" t="str">
            <v>Kisegítő mezőgazdasági tevék.</v>
          </cell>
          <cell r="C12">
            <v>75</v>
          </cell>
          <cell r="D12">
            <v>0</v>
          </cell>
          <cell r="E12">
            <v>75</v>
          </cell>
        </row>
        <row r="13">
          <cell r="A13">
            <v>6</v>
          </cell>
          <cell r="B13" t="str">
            <v>Könyv- és zeneműkiadás</v>
          </cell>
          <cell r="C13">
            <v>560</v>
          </cell>
          <cell r="D13">
            <v>0</v>
          </cell>
          <cell r="E13">
            <v>560</v>
          </cell>
        </row>
        <row r="14">
          <cell r="A14">
            <v>7</v>
          </cell>
          <cell r="B14" t="str">
            <v>Lapkiadás</v>
          </cell>
          <cell r="C14">
            <v>2420</v>
          </cell>
          <cell r="D14">
            <v>0</v>
          </cell>
          <cell r="E14">
            <v>2420</v>
          </cell>
        </row>
        <row r="15">
          <cell r="A15">
            <v>9</v>
          </cell>
          <cell r="B15" t="str">
            <v>Üdültetés</v>
          </cell>
          <cell r="C15">
            <v>8832</v>
          </cell>
          <cell r="D15">
            <v>0</v>
          </cell>
          <cell r="E15">
            <v>8832</v>
          </cell>
        </row>
        <row r="16">
          <cell r="A16">
            <v>11</v>
          </cell>
          <cell r="B16" t="str">
            <v>Saját v.bérelt ingatlan hasznositás</v>
          </cell>
          <cell r="C16">
            <v>8750</v>
          </cell>
          <cell r="D16">
            <v>105000</v>
          </cell>
          <cell r="E16">
            <v>8750</v>
          </cell>
        </row>
        <row r="17">
          <cell r="A17">
            <v>12</v>
          </cell>
          <cell r="B17" t="str">
            <v>Önkormányzatok igazgatási tevékenysége</v>
          </cell>
          <cell r="C17">
            <v>82646</v>
          </cell>
          <cell r="D17">
            <v>20582</v>
          </cell>
          <cell r="E17">
            <v>103228</v>
          </cell>
        </row>
        <row r="18">
          <cell r="B18" t="str">
            <v>Folyószámlahitel igénybevétel</v>
          </cell>
          <cell r="C18">
            <v>100000</v>
          </cell>
          <cell r="D18">
            <v>0</v>
          </cell>
          <cell r="E18">
            <v>100000</v>
          </cell>
        </row>
        <row r="19">
          <cell r="B19" t="str">
            <v>Fejlesztési célhitel igénybevétel</v>
          </cell>
          <cell r="C19">
            <v>15000</v>
          </cell>
          <cell r="D19">
            <v>0</v>
          </cell>
          <cell r="E19">
            <v>15000</v>
          </cell>
        </row>
        <row r="20">
          <cell r="A20">
            <v>14</v>
          </cell>
          <cell r="B20" t="str">
            <v>Okmányiroda </v>
          </cell>
          <cell r="C20">
            <v>6000</v>
          </cell>
          <cell r="D20">
            <v>0</v>
          </cell>
          <cell r="E20">
            <v>6000</v>
          </cell>
        </row>
        <row r="21">
          <cell r="A21">
            <v>16</v>
          </cell>
          <cell r="B21" t="str">
            <v>Német Nemzetiségi Kisebbségi Önkormányzat</v>
          </cell>
          <cell r="C21">
            <v>5200</v>
          </cell>
          <cell r="D21">
            <v>1397</v>
          </cell>
          <cell r="E21">
            <v>6597</v>
          </cell>
        </row>
        <row r="22">
          <cell r="A22">
            <v>17</v>
          </cell>
          <cell r="B22" t="str">
            <v>Város és községgazdálkodási szolgáltatás</v>
          </cell>
          <cell r="C22">
            <v>500</v>
          </cell>
          <cell r="D22">
            <v>587</v>
          </cell>
          <cell r="E22">
            <v>500</v>
          </cell>
        </row>
        <row r="23">
          <cell r="A23">
            <v>18</v>
          </cell>
          <cell r="B23" t="str">
            <v>Köztemető fenntartás, üzemeltetés</v>
          </cell>
          <cell r="C23">
            <v>875</v>
          </cell>
          <cell r="D23">
            <v>2742</v>
          </cell>
          <cell r="E23">
            <v>3617</v>
          </cell>
        </row>
        <row r="24">
          <cell r="A24">
            <v>21</v>
          </cell>
          <cell r="B24" t="str">
            <v>Önkorm.-i feladatranem tervezhető elszámolás</v>
          </cell>
          <cell r="C24">
            <v>1120954</v>
          </cell>
          <cell r="D24">
            <v>8992</v>
          </cell>
          <cell r="E24">
            <v>1129946</v>
          </cell>
        </row>
        <row r="25">
          <cell r="B25" t="str">
            <v>Fejl.c.p.e.átvétel lakosságtól</v>
          </cell>
        </row>
        <row r="26">
          <cell r="A26">
            <v>22</v>
          </cell>
          <cell r="B26" t="str">
            <v>Állategészségügyi tevékenység</v>
          </cell>
          <cell r="C26">
            <v>616</v>
          </cell>
          <cell r="D26">
            <v>0</v>
          </cell>
          <cell r="E26">
            <v>616</v>
          </cell>
        </row>
        <row r="27">
          <cell r="A27">
            <v>25</v>
          </cell>
          <cell r="B27" t="str">
            <v>Szennyvízelvezetésés kezelés</v>
          </cell>
        </row>
        <row r="28">
          <cell r="A28">
            <v>26</v>
          </cell>
          <cell r="B28" t="str">
            <v>Települési hulladékokkezelési köztisztasági bev.</v>
          </cell>
          <cell r="C28">
            <v>4928</v>
          </cell>
          <cell r="D28">
            <v>0</v>
          </cell>
          <cell r="E28">
            <v>4928</v>
          </cell>
        </row>
        <row r="29">
          <cell r="A29">
            <v>27</v>
          </cell>
          <cell r="B29" t="str">
            <v>Közművelődési könyvtár</v>
          </cell>
          <cell r="C29">
            <v>1110</v>
          </cell>
          <cell r="D29">
            <v>0</v>
          </cell>
          <cell r="E29">
            <v>1110</v>
          </cell>
        </row>
        <row r="30">
          <cell r="A30">
            <v>28</v>
          </cell>
          <cell r="B30" t="str">
            <v>Mük.c.pénze.átv.kp.sz. Munk.n.Jöv.pótló</v>
          </cell>
          <cell r="C30">
            <v>0</v>
          </cell>
          <cell r="D30">
            <v>-1354</v>
          </cell>
          <cell r="E30">
            <v>-1354</v>
          </cell>
        </row>
        <row r="31">
          <cell r="B31" t="str">
            <v>Összesen</v>
          </cell>
          <cell r="C31">
            <v>1358466</v>
          </cell>
          <cell r="D31">
            <v>137946</v>
          </cell>
          <cell r="E31">
            <v>1496412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Címrend"/>
      <sheetName val="Bevétel_kiadásegyüttesen_1_m_"/>
      <sheetName val="Bevételekmindössszesen_2_m_"/>
      <sheetName val="PolgármesteriHiv_szakf__3_m__"/>
      <sheetName val="Bevételekrészletezve_4__"/>
      <sheetName val="Kiadásokösszesen_5__"/>
      <sheetName val="Kiadásokösszesítveint__6__"/>
      <sheetName val="Bevét_kiadásintézm__7__"/>
      <sheetName val="Intézményipótlékok"/>
      <sheetName val="Létszámadatok"/>
      <sheetName val="Polg_Hiv_szakfeladkiadásai"/>
      <sheetName val="Polg_Hiv_kiadásai_11_16_m__"/>
      <sheetName val="öbbéveselkötelezettség"/>
      <sheetName val="NémetNemz_Kis_Önkorm_ktgvet_"/>
      <sheetName val="Munka13_2_"/>
      <sheetName val="Munka2"/>
      <sheetName val="Intézm_felhalm_kiadások"/>
      <sheetName val="Intézményirészletezettkiadás_"/>
      <sheetName val="Államinormatíva2003"/>
      <sheetName val="Társ_szervektámogatásai2002_"/>
    </sheetNames>
    <sheetDataSet>
      <sheetData sheetId="4">
        <row r="4">
          <cell r="A4" t="str">
            <v>Polgármesteri Hivatal 2002. évi   bevételi előirányzata </v>
          </cell>
        </row>
        <row r="5">
          <cell r="A5" t="str">
            <v>szakfeladatonkénti összesítése</v>
          </cell>
        </row>
        <row r="6">
          <cell r="E6" t="str">
            <v>3.sz. melléklet</v>
          </cell>
        </row>
        <row r="7">
          <cell r="E7" t="str">
            <v>ezer Ft-ban</v>
          </cell>
        </row>
        <row r="8">
          <cell r="E8" t="str">
            <v>Módosított</v>
          </cell>
        </row>
        <row r="9">
          <cell r="A9" t="str">
            <v>Alcím</v>
          </cell>
          <cell r="B9" t="str">
            <v>Szakfeladatok</v>
          </cell>
          <cell r="C9" t="str">
            <v>Előirányzat</v>
          </cell>
          <cell r="D9" t="str">
            <v>Módosítás</v>
          </cell>
          <cell r="E9" t="str">
            <v>előirányzat</v>
          </cell>
        </row>
        <row r="10">
          <cell r="B10" t="str">
            <v>megnevezése</v>
          </cell>
          <cell r="C10">
            <v>2002</v>
          </cell>
          <cell r="E10">
            <v>2002</v>
          </cell>
        </row>
        <row r="12">
          <cell r="A12">
            <v>5</v>
          </cell>
          <cell r="B12" t="str">
            <v>Kisegítő mezőgazdasági tevék.</v>
          </cell>
          <cell r="C12">
            <v>75</v>
          </cell>
          <cell r="D12">
            <v>0</v>
          </cell>
          <cell r="E12">
            <v>75</v>
          </cell>
        </row>
        <row r="13">
          <cell r="A13">
            <v>6</v>
          </cell>
          <cell r="B13" t="str">
            <v>Könyv- és zeneműkiadás</v>
          </cell>
          <cell r="C13">
            <v>560</v>
          </cell>
          <cell r="D13">
            <v>0</v>
          </cell>
          <cell r="E13">
            <v>560</v>
          </cell>
        </row>
        <row r="14">
          <cell r="A14">
            <v>7</v>
          </cell>
          <cell r="B14" t="str">
            <v>Lapkiadás</v>
          </cell>
          <cell r="C14">
            <v>2420</v>
          </cell>
          <cell r="D14">
            <v>0</v>
          </cell>
          <cell r="E14">
            <v>2420</v>
          </cell>
        </row>
        <row r="15">
          <cell r="A15">
            <v>9</v>
          </cell>
          <cell r="B15" t="str">
            <v>Üdültetés</v>
          </cell>
          <cell r="C15">
            <v>8832</v>
          </cell>
          <cell r="D15">
            <v>0</v>
          </cell>
          <cell r="E15">
            <v>8832</v>
          </cell>
        </row>
        <row r="16">
          <cell r="A16">
            <v>11</v>
          </cell>
          <cell r="B16" t="str">
            <v>Saját v.bérelt ingatlan hasznositás</v>
          </cell>
          <cell r="C16">
            <v>8750</v>
          </cell>
          <cell r="D16">
            <v>105000</v>
          </cell>
          <cell r="E16">
            <v>8750</v>
          </cell>
        </row>
        <row r="17">
          <cell r="A17">
            <v>12</v>
          </cell>
          <cell r="B17" t="str">
            <v>Önkormányzatok igazgatási tevékenysége</v>
          </cell>
          <cell r="C17">
            <v>82646</v>
          </cell>
          <cell r="D17">
            <v>20582</v>
          </cell>
          <cell r="E17">
            <v>103228</v>
          </cell>
        </row>
        <row r="18">
          <cell r="B18" t="str">
            <v>Folyószámlahitel igénybevétel</v>
          </cell>
          <cell r="C18">
            <v>100000</v>
          </cell>
          <cell r="D18">
            <v>0</v>
          </cell>
          <cell r="E18">
            <v>100000</v>
          </cell>
        </row>
        <row r="19">
          <cell r="B19" t="str">
            <v>Fejlesztési célhitel igénybevétel</v>
          </cell>
          <cell r="C19">
            <v>15000</v>
          </cell>
          <cell r="D19">
            <v>0</v>
          </cell>
          <cell r="E19">
            <v>15000</v>
          </cell>
        </row>
        <row r="20">
          <cell r="A20">
            <v>14</v>
          </cell>
          <cell r="B20" t="str">
            <v>Okmányiroda </v>
          </cell>
          <cell r="C20">
            <v>6000</v>
          </cell>
          <cell r="D20">
            <v>0</v>
          </cell>
          <cell r="E20">
            <v>6000</v>
          </cell>
        </row>
        <row r="21">
          <cell r="A21">
            <v>16</v>
          </cell>
          <cell r="B21" t="str">
            <v>Német Nemzetiségi Kisebbségi Önkormányzat</v>
          </cell>
          <cell r="C21">
            <v>5200</v>
          </cell>
          <cell r="D21">
            <v>1397</v>
          </cell>
          <cell r="E21">
            <v>6597</v>
          </cell>
        </row>
        <row r="22">
          <cell r="A22">
            <v>17</v>
          </cell>
          <cell r="B22" t="str">
            <v>Város és községgazdálkodási szolgáltatás</v>
          </cell>
          <cell r="C22">
            <v>500</v>
          </cell>
          <cell r="D22">
            <v>587</v>
          </cell>
          <cell r="E22">
            <v>500</v>
          </cell>
        </row>
        <row r="23">
          <cell r="A23">
            <v>18</v>
          </cell>
          <cell r="B23" t="str">
            <v>Köztemető fenntartás, üzemeltetés</v>
          </cell>
          <cell r="C23">
            <v>875</v>
          </cell>
          <cell r="D23">
            <v>2742</v>
          </cell>
          <cell r="E23">
            <v>3617</v>
          </cell>
        </row>
        <row r="24">
          <cell r="A24">
            <v>21</v>
          </cell>
          <cell r="B24" t="str">
            <v>Önkorm.-i feladatranem tervezhető elszámolás</v>
          </cell>
          <cell r="C24">
            <v>1120954</v>
          </cell>
          <cell r="D24">
            <v>8992</v>
          </cell>
          <cell r="E24">
            <v>1129946</v>
          </cell>
        </row>
        <row r="25">
          <cell r="B25" t="str">
            <v>Fejl.c.p.e.átvétel lakosságtól</v>
          </cell>
        </row>
        <row r="26">
          <cell r="A26">
            <v>22</v>
          </cell>
          <cell r="B26" t="str">
            <v>Állategészségügyi tevékenység</v>
          </cell>
          <cell r="C26">
            <v>616</v>
          </cell>
          <cell r="D26">
            <v>0</v>
          </cell>
          <cell r="E26">
            <v>616</v>
          </cell>
        </row>
        <row r="27">
          <cell r="A27">
            <v>25</v>
          </cell>
          <cell r="B27" t="str">
            <v>Szennyvízelvezetésés kezelés</v>
          </cell>
        </row>
        <row r="28">
          <cell r="A28">
            <v>26</v>
          </cell>
          <cell r="B28" t="str">
            <v>Települési hulladékokkezelési köztisztasági bev.</v>
          </cell>
          <cell r="C28">
            <v>4928</v>
          </cell>
          <cell r="D28">
            <v>0</v>
          </cell>
          <cell r="E28">
            <v>4928</v>
          </cell>
        </row>
        <row r="29">
          <cell r="A29">
            <v>27</v>
          </cell>
          <cell r="B29" t="str">
            <v>Közművelődési könyvtár</v>
          </cell>
          <cell r="C29">
            <v>1110</v>
          </cell>
          <cell r="D29">
            <v>0</v>
          </cell>
          <cell r="E29">
            <v>1110</v>
          </cell>
        </row>
        <row r="30">
          <cell r="A30">
            <v>28</v>
          </cell>
          <cell r="B30" t="str">
            <v>Mük.c.pénze.átv.kp.sz. Munk.n.Jöv.pótló</v>
          </cell>
          <cell r="C30">
            <v>0</v>
          </cell>
          <cell r="D30">
            <v>-1354</v>
          </cell>
          <cell r="E30">
            <v>-1354</v>
          </cell>
        </row>
        <row r="31">
          <cell r="B31" t="str">
            <v>Összesen</v>
          </cell>
          <cell r="C31">
            <v>1358466</v>
          </cell>
          <cell r="D31">
            <v>137946</v>
          </cell>
          <cell r="E31">
            <v>1496412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Címrend"/>
      <sheetName val="Bevétel_kiadásegyüttesen_1_m_"/>
      <sheetName val="Bevételekmindössszesen_2_m_"/>
      <sheetName val="PolgármesteriHiv_szakf__3_m__"/>
      <sheetName val="Bevételekrészletezve_4__"/>
      <sheetName val="Kiadásokösszesen_5__"/>
      <sheetName val="Kiadásokösszesítveint__6__"/>
      <sheetName val="Bevét_kiadásintézm__7__"/>
      <sheetName val="Intézményipótlékok"/>
      <sheetName val="Létszámadatok"/>
      <sheetName val="Polg_Hiv_szakfeladkiadásai"/>
      <sheetName val="Polg_Hiv_kiadásai_11_16_m__"/>
      <sheetName val="öbbéveselkötelezettség"/>
      <sheetName val="NémetNemz_Kis_Önkorm_ktgvet_"/>
      <sheetName val="Munka13_2_"/>
      <sheetName val="Munka2"/>
      <sheetName val="Intézm_felhalm_kiadások"/>
      <sheetName val="Intézményirészletezettkiadás_"/>
      <sheetName val="Államinormatíva2003"/>
      <sheetName val="Társ_szervektámogatásai2002_"/>
    </sheetNames>
    <sheetDataSet>
      <sheetData sheetId="4">
        <row r="4">
          <cell r="A4" t="str">
            <v>Polgármesteri Hivatal 2002. évi   bevételi előirányzata </v>
          </cell>
        </row>
        <row r="5">
          <cell r="A5" t="str">
            <v>szakfeladatonkénti összesítése</v>
          </cell>
        </row>
        <row r="6">
          <cell r="E6" t="str">
            <v>3.sz. melléklet</v>
          </cell>
        </row>
        <row r="7">
          <cell r="E7" t="str">
            <v>ezer Ft-ban</v>
          </cell>
        </row>
        <row r="8">
          <cell r="E8" t="str">
            <v>Módosított</v>
          </cell>
        </row>
        <row r="9">
          <cell r="A9" t="str">
            <v>Alcím</v>
          </cell>
          <cell r="B9" t="str">
            <v>Szakfeladatok</v>
          </cell>
          <cell r="C9" t="str">
            <v>Előirányzat</v>
          </cell>
          <cell r="D9" t="str">
            <v>Módosítás</v>
          </cell>
          <cell r="E9" t="str">
            <v>előirányzat</v>
          </cell>
        </row>
        <row r="10">
          <cell r="B10" t="str">
            <v>megnevezése</v>
          </cell>
          <cell r="C10">
            <v>2002</v>
          </cell>
          <cell r="E10">
            <v>2002</v>
          </cell>
        </row>
        <row r="12">
          <cell r="A12">
            <v>5</v>
          </cell>
          <cell r="B12" t="str">
            <v>Kisegítő mezőgazdasági tevék.</v>
          </cell>
          <cell r="C12">
            <v>75</v>
          </cell>
          <cell r="D12">
            <v>0</v>
          </cell>
          <cell r="E12">
            <v>75</v>
          </cell>
        </row>
        <row r="13">
          <cell r="A13">
            <v>6</v>
          </cell>
          <cell r="B13" t="str">
            <v>Könyv- és zeneműkiadás</v>
          </cell>
          <cell r="C13">
            <v>560</v>
          </cell>
          <cell r="D13">
            <v>0</v>
          </cell>
          <cell r="E13">
            <v>560</v>
          </cell>
        </row>
        <row r="14">
          <cell r="A14">
            <v>7</v>
          </cell>
          <cell r="B14" t="str">
            <v>Lapkiadás</v>
          </cell>
          <cell r="C14">
            <v>2420</v>
          </cell>
          <cell r="D14">
            <v>0</v>
          </cell>
          <cell r="E14">
            <v>2420</v>
          </cell>
        </row>
        <row r="15">
          <cell r="A15">
            <v>9</v>
          </cell>
          <cell r="B15" t="str">
            <v>Üdültetés</v>
          </cell>
          <cell r="C15">
            <v>8832</v>
          </cell>
          <cell r="D15">
            <v>0</v>
          </cell>
          <cell r="E15">
            <v>8832</v>
          </cell>
        </row>
        <row r="16">
          <cell r="A16">
            <v>11</v>
          </cell>
          <cell r="B16" t="str">
            <v>Saját v.bérelt ingatlan hasznositás</v>
          </cell>
          <cell r="C16">
            <v>8750</v>
          </cell>
          <cell r="D16">
            <v>105000</v>
          </cell>
          <cell r="E16">
            <v>8750</v>
          </cell>
        </row>
        <row r="17">
          <cell r="A17">
            <v>12</v>
          </cell>
          <cell r="B17" t="str">
            <v>Önkormányzatok igazgatási tevékenysége</v>
          </cell>
          <cell r="C17">
            <v>82646</v>
          </cell>
          <cell r="D17">
            <v>20582</v>
          </cell>
          <cell r="E17">
            <v>103228</v>
          </cell>
        </row>
        <row r="18">
          <cell r="B18" t="str">
            <v>Folyószámlahitel igénybevétel</v>
          </cell>
          <cell r="C18">
            <v>100000</v>
          </cell>
          <cell r="D18">
            <v>0</v>
          </cell>
          <cell r="E18">
            <v>100000</v>
          </cell>
        </row>
        <row r="19">
          <cell r="B19" t="str">
            <v>Fejlesztési célhitel igénybevétel</v>
          </cell>
          <cell r="C19">
            <v>15000</v>
          </cell>
          <cell r="D19">
            <v>0</v>
          </cell>
          <cell r="E19">
            <v>15000</v>
          </cell>
        </row>
        <row r="20">
          <cell r="A20">
            <v>14</v>
          </cell>
          <cell r="B20" t="str">
            <v>Okmányiroda </v>
          </cell>
          <cell r="C20">
            <v>6000</v>
          </cell>
          <cell r="D20">
            <v>0</v>
          </cell>
          <cell r="E20">
            <v>6000</v>
          </cell>
        </row>
        <row r="21">
          <cell r="A21">
            <v>16</v>
          </cell>
          <cell r="B21" t="str">
            <v>Német Nemzetiségi Kisebbségi Önkormányzat</v>
          </cell>
          <cell r="C21">
            <v>5200</v>
          </cell>
          <cell r="D21">
            <v>1397</v>
          </cell>
          <cell r="E21">
            <v>6597</v>
          </cell>
        </row>
        <row r="22">
          <cell r="A22">
            <v>17</v>
          </cell>
          <cell r="B22" t="str">
            <v>Város és községgazdálkodási szolgáltatás</v>
          </cell>
          <cell r="C22">
            <v>500</v>
          </cell>
          <cell r="D22">
            <v>587</v>
          </cell>
          <cell r="E22">
            <v>500</v>
          </cell>
        </row>
        <row r="23">
          <cell r="A23">
            <v>18</v>
          </cell>
          <cell r="B23" t="str">
            <v>Köztemető fenntartás, üzemeltetés</v>
          </cell>
          <cell r="C23">
            <v>875</v>
          </cell>
          <cell r="D23">
            <v>2742</v>
          </cell>
          <cell r="E23">
            <v>3617</v>
          </cell>
        </row>
        <row r="24">
          <cell r="A24">
            <v>21</v>
          </cell>
          <cell r="B24" t="str">
            <v>Önkorm.-i feladatranem tervezhető elszámolás</v>
          </cell>
          <cell r="C24">
            <v>1120954</v>
          </cell>
          <cell r="D24">
            <v>8992</v>
          </cell>
          <cell r="E24">
            <v>1129946</v>
          </cell>
        </row>
        <row r="25">
          <cell r="B25" t="str">
            <v>Fejl.c.p.e.átvétel lakosságtól</v>
          </cell>
        </row>
        <row r="26">
          <cell r="A26">
            <v>22</v>
          </cell>
          <cell r="B26" t="str">
            <v>Állategészségügyi tevékenység</v>
          </cell>
          <cell r="C26">
            <v>616</v>
          </cell>
          <cell r="D26">
            <v>0</v>
          </cell>
          <cell r="E26">
            <v>616</v>
          </cell>
        </row>
        <row r="27">
          <cell r="A27">
            <v>25</v>
          </cell>
          <cell r="B27" t="str">
            <v>Szennyvízelvezetésés kezelés</v>
          </cell>
        </row>
        <row r="28">
          <cell r="A28">
            <v>26</v>
          </cell>
          <cell r="B28" t="str">
            <v>Települési hulladékokkezelési köztisztasági bev.</v>
          </cell>
          <cell r="C28">
            <v>4928</v>
          </cell>
          <cell r="D28">
            <v>0</v>
          </cell>
          <cell r="E28">
            <v>4928</v>
          </cell>
        </row>
        <row r="29">
          <cell r="A29">
            <v>27</v>
          </cell>
          <cell r="B29" t="str">
            <v>Közművelődési könyvtár</v>
          </cell>
          <cell r="C29">
            <v>1110</v>
          </cell>
          <cell r="D29">
            <v>0</v>
          </cell>
          <cell r="E29">
            <v>1110</v>
          </cell>
        </row>
        <row r="30">
          <cell r="A30">
            <v>28</v>
          </cell>
          <cell r="B30" t="str">
            <v>Mük.c.pénze.átv.kp.sz. Munk.n.Jöv.pótló</v>
          </cell>
          <cell r="C30">
            <v>0</v>
          </cell>
          <cell r="D30">
            <v>-1354</v>
          </cell>
          <cell r="E30">
            <v>-1354</v>
          </cell>
        </row>
        <row r="31">
          <cell r="B31" t="str">
            <v>Összesen</v>
          </cell>
          <cell r="C31">
            <v>1358466</v>
          </cell>
          <cell r="D31">
            <v>137946</v>
          </cell>
          <cell r="E31">
            <v>1496412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Címrend"/>
      <sheetName val="Bevétel_kiadásegyüttesen_1_m_"/>
      <sheetName val="Bevételekmindössszesen_2_m_"/>
      <sheetName val="PolgármesteriHiv_szakf__3_m__"/>
      <sheetName val="Bevételekrészletezve_4__"/>
      <sheetName val="Kiadásokösszesen_5__"/>
      <sheetName val="Kiadásokösszesítveint__6__"/>
      <sheetName val="Bevét_kiadásintézm__7__"/>
      <sheetName val="Intézményipótlékok"/>
      <sheetName val="Létszámadatok"/>
      <sheetName val="Polg_Hiv_szakfeladkiadásai"/>
      <sheetName val="Polg_Hiv_kiadásai_11_16_m__"/>
      <sheetName val="öbbéveselkötelezettség"/>
      <sheetName val="NémetNemz_Kis_Önkorm_ktgvet_"/>
      <sheetName val="Munka13_2_"/>
      <sheetName val="Munka2"/>
      <sheetName val="Intézm_felhalm_kiadások"/>
      <sheetName val="Intézményirészletezettkiadás_"/>
      <sheetName val="Államinormatíva2003"/>
      <sheetName val="Társ_szervektámogatásai2002_"/>
    </sheetNames>
    <sheetDataSet>
      <sheetData sheetId="4">
        <row r="4">
          <cell r="A4" t="str">
            <v>Polgármesteri Hivatal 2002. évi   bevételi előirányzata </v>
          </cell>
        </row>
        <row r="5">
          <cell r="A5" t="str">
            <v>szakfeladatonkénti összesítése</v>
          </cell>
        </row>
        <row r="6">
          <cell r="E6" t="str">
            <v>3.sz. melléklet</v>
          </cell>
        </row>
        <row r="7">
          <cell r="E7" t="str">
            <v>ezer Ft-ban</v>
          </cell>
        </row>
        <row r="8">
          <cell r="E8" t="str">
            <v>Módosított</v>
          </cell>
        </row>
        <row r="9">
          <cell r="A9" t="str">
            <v>Alcím</v>
          </cell>
          <cell r="B9" t="str">
            <v>Szakfeladatok</v>
          </cell>
          <cell r="C9" t="str">
            <v>Előirányzat</v>
          </cell>
          <cell r="D9" t="str">
            <v>Módosítás</v>
          </cell>
          <cell r="E9" t="str">
            <v>előirányzat</v>
          </cell>
        </row>
        <row r="10">
          <cell r="B10" t="str">
            <v>megnevezése</v>
          </cell>
          <cell r="C10">
            <v>2002</v>
          </cell>
          <cell r="E10">
            <v>2002</v>
          </cell>
        </row>
        <row r="12">
          <cell r="A12">
            <v>5</v>
          </cell>
          <cell r="B12" t="str">
            <v>Kisegítő mezőgazdasági tevék.</v>
          </cell>
          <cell r="C12">
            <v>75</v>
          </cell>
          <cell r="D12">
            <v>0</v>
          </cell>
          <cell r="E12">
            <v>75</v>
          </cell>
        </row>
        <row r="13">
          <cell r="A13">
            <v>6</v>
          </cell>
          <cell r="B13" t="str">
            <v>Könyv- és zeneműkiadás</v>
          </cell>
          <cell r="C13">
            <v>560</v>
          </cell>
          <cell r="D13">
            <v>0</v>
          </cell>
          <cell r="E13">
            <v>560</v>
          </cell>
        </row>
        <row r="14">
          <cell r="A14">
            <v>7</v>
          </cell>
          <cell r="B14" t="str">
            <v>Lapkiadás</v>
          </cell>
          <cell r="C14">
            <v>2420</v>
          </cell>
          <cell r="D14">
            <v>0</v>
          </cell>
          <cell r="E14">
            <v>2420</v>
          </cell>
        </row>
        <row r="15">
          <cell r="A15">
            <v>9</v>
          </cell>
          <cell r="B15" t="str">
            <v>Üdültetés</v>
          </cell>
          <cell r="C15">
            <v>8832</v>
          </cell>
          <cell r="D15">
            <v>0</v>
          </cell>
          <cell r="E15">
            <v>8832</v>
          </cell>
        </row>
        <row r="16">
          <cell r="A16">
            <v>11</v>
          </cell>
          <cell r="B16" t="str">
            <v>Saját v.bérelt ingatlan hasznositás</v>
          </cell>
          <cell r="C16">
            <v>8750</v>
          </cell>
          <cell r="D16">
            <v>105000</v>
          </cell>
          <cell r="E16">
            <v>8750</v>
          </cell>
        </row>
        <row r="17">
          <cell r="A17">
            <v>12</v>
          </cell>
          <cell r="B17" t="str">
            <v>Önkormányzatok igazgatási tevékenysége</v>
          </cell>
          <cell r="C17">
            <v>82646</v>
          </cell>
          <cell r="D17">
            <v>20582</v>
          </cell>
          <cell r="E17">
            <v>103228</v>
          </cell>
        </row>
        <row r="18">
          <cell r="B18" t="str">
            <v>Folyószámlahitel igénybevétel</v>
          </cell>
          <cell r="C18">
            <v>100000</v>
          </cell>
          <cell r="D18">
            <v>0</v>
          </cell>
          <cell r="E18">
            <v>100000</v>
          </cell>
        </row>
        <row r="19">
          <cell r="B19" t="str">
            <v>Fejlesztési célhitel igénybevétel</v>
          </cell>
          <cell r="C19">
            <v>15000</v>
          </cell>
          <cell r="D19">
            <v>0</v>
          </cell>
          <cell r="E19">
            <v>15000</v>
          </cell>
        </row>
        <row r="20">
          <cell r="A20">
            <v>14</v>
          </cell>
          <cell r="B20" t="str">
            <v>Okmányiroda </v>
          </cell>
          <cell r="C20">
            <v>6000</v>
          </cell>
          <cell r="D20">
            <v>0</v>
          </cell>
          <cell r="E20">
            <v>6000</v>
          </cell>
        </row>
        <row r="21">
          <cell r="A21">
            <v>16</v>
          </cell>
          <cell r="B21" t="str">
            <v>Német Nemzetiségi Kisebbségi Önkormányzat</v>
          </cell>
          <cell r="C21">
            <v>5200</v>
          </cell>
          <cell r="D21">
            <v>1397</v>
          </cell>
          <cell r="E21">
            <v>6597</v>
          </cell>
        </row>
        <row r="22">
          <cell r="A22">
            <v>17</v>
          </cell>
          <cell r="B22" t="str">
            <v>Város és községgazdálkodási szolgáltatás</v>
          </cell>
          <cell r="C22">
            <v>500</v>
          </cell>
          <cell r="D22">
            <v>587</v>
          </cell>
          <cell r="E22">
            <v>500</v>
          </cell>
        </row>
        <row r="23">
          <cell r="A23">
            <v>18</v>
          </cell>
          <cell r="B23" t="str">
            <v>Köztemető fenntartás, üzemeltetés</v>
          </cell>
          <cell r="C23">
            <v>875</v>
          </cell>
          <cell r="D23">
            <v>2742</v>
          </cell>
          <cell r="E23">
            <v>3617</v>
          </cell>
        </row>
        <row r="24">
          <cell r="A24">
            <v>21</v>
          </cell>
          <cell r="B24" t="str">
            <v>Önkorm.-i feladatranem tervezhető elszámolás</v>
          </cell>
          <cell r="C24">
            <v>1120954</v>
          </cell>
          <cell r="D24">
            <v>8992</v>
          </cell>
          <cell r="E24">
            <v>1129946</v>
          </cell>
        </row>
        <row r="25">
          <cell r="B25" t="str">
            <v>Fejl.c.p.e.átvétel lakosságtól</v>
          </cell>
        </row>
        <row r="26">
          <cell r="A26">
            <v>22</v>
          </cell>
          <cell r="B26" t="str">
            <v>Állategészségügyi tevékenység</v>
          </cell>
          <cell r="C26">
            <v>616</v>
          </cell>
          <cell r="D26">
            <v>0</v>
          </cell>
          <cell r="E26">
            <v>616</v>
          </cell>
        </row>
        <row r="27">
          <cell r="A27">
            <v>25</v>
          </cell>
          <cell r="B27" t="str">
            <v>Szennyvízelvezetésés kezelés</v>
          </cell>
        </row>
        <row r="28">
          <cell r="A28">
            <v>26</v>
          </cell>
          <cell r="B28" t="str">
            <v>Települési hulladékokkezelési köztisztasági bev.</v>
          </cell>
          <cell r="C28">
            <v>4928</v>
          </cell>
          <cell r="D28">
            <v>0</v>
          </cell>
          <cell r="E28">
            <v>4928</v>
          </cell>
        </row>
        <row r="29">
          <cell r="A29">
            <v>27</v>
          </cell>
          <cell r="B29" t="str">
            <v>Közművelődési könyvtár</v>
          </cell>
          <cell r="C29">
            <v>1110</v>
          </cell>
          <cell r="D29">
            <v>0</v>
          </cell>
          <cell r="E29">
            <v>1110</v>
          </cell>
        </row>
        <row r="30">
          <cell r="A30">
            <v>28</v>
          </cell>
          <cell r="B30" t="str">
            <v>Mük.c.pénze.átv.kp.sz. Munk.n.Jöv.pótló</v>
          </cell>
          <cell r="C30">
            <v>0</v>
          </cell>
          <cell r="D30">
            <v>-1354</v>
          </cell>
          <cell r="E30">
            <v>-1354</v>
          </cell>
        </row>
        <row r="31">
          <cell r="B31" t="str">
            <v>Összesen</v>
          </cell>
          <cell r="C31">
            <v>1358466</v>
          </cell>
          <cell r="D31">
            <v>137946</v>
          </cell>
          <cell r="E31">
            <v>1496412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1"/>
  <sheetViews>
    <sheetView tabSelected="1" view="pageBreakPreview" zoomScaleSheetLayoutView="100" zoomScalePageLayoutView="0" workbookViewId="0" topLeftCell="A1">
      <selection activeCell="A1" sqref="A1:B1"/>
    </sheetView>
  </sheetViews>
  <sheetFormatPr defaultColWidth="9.00390625" defaultRowHeight="12.75"/>
  <cols>
    <col min="1" max="1" width="36.875" style="1" customWidth="1"/>
    <col min="2" max="2" width="145.625" style="1" customWidth="1"/>
    <col min="3" max="16384" width="9.125" style="1" customWidth="1"/>
  </cols>
  <sheetData>
    <row r="1" spans="1:2" ht="24.75" customHeight="1">
      <c r="A1" s="591" t="str">
        <f>Költségvetés!A1</f>
        <v>Pilisvörösvár Német Nemzetiségi Önkormányzata Képviselő-testületének  14/2018. (II. 05.) sz. határozata</v>
      </c>
      <c r="B1" s="592"/>
    </row>
    <row r="2" spans="1:2" ht="20.25">
      <c r="A2" s="547"/>
      <c r="B2" s="172"/>
    </row>
    <row r="3" spans="1:2" ht="21" customHeight="1">
      <c r="A3" s="591" t="str">
        <f>Költségvetés!A3</f>
        <v>a Pilisvörösvár Német Nemzetiségi Önkormányzata 2018. évi költségvetéséről</v>
      </c>
      <c r="B3" s="592"/>
    </row>
    <row r="4" spans="1:2" ht="20.25">
      <c r="A4" s="547"/>
      <c r="B4" s="172"/>
    </row>
    <row r="5" spans="1:2" ht="21.75" customHeight="1">
      <c r="A5" s="591" t="s">
        <v>283</v>
      </c>
      <c r="B5" s="592"/>
    </row>
    <row r="7" spans="1:2" ht="15.75">
      <c r="A7" s="6" t="s">
        <v>288</v>
      </c>
      <c r="B7" s="6" t="s">
        <v>289</v>
      </c>
    </row>
    <row r="8" spans="1:2" ht="20.25">
      <c r="A8" s="545" t="s">
        <v>180</v>
      </c>
      <c r="B8" s="560" t="s">
        <v>284</v>
      </c>
    </row>
    <row r="9" spans="1:2" ht="20.25">
      <c r="A9" s="545" t="s">
        <v>287</v>
      </c>
      <c r="B9" s="560" t="s">
        <v>184</v>
      </c>
    </row>
    <row r="10" spans="1:2" ht="20.25">
      <c r="A10" s="545" t="s">
        <v>172</v>
      </c>
      <c r="B10" s="560" t="s">
        <v>156</v>
      </c>
    </row>
    <row r="11" spans="1:2" ht="20.25">
      <c r="A11" s="545" t="s">
        <v>173</v>
      </c>
      <c r="B11" s="560" t="s">
        <v>175</v>
      </c>
    </row>
    <row r="12" spans="1:2" ht="40.5">
      <c r="A12" s="546" t="s">
        <v>174</v>
      </c>
      <c r="B12" s="560" t="s">
        <v>330</v>
      </c>
    </row>
    <row r="13" spans="1:2" ht="21" customHeight="1">
      <c r="A13" s="546" t="s">
        <v>390</v>
      </c>
      <c r="B13" s="561" t="s">
        <v>375</v>
      </c>
    </row>
    <row r="14" spans="1:2" ht="21" customHeight="1">
      <c r="A14" s="546" t="s">
        <v>391</v>
      </c>
      <c r="B14" s="561" t="s">
        <v>392</v>
      </c>
    </row>
    <row r="15" spans="1:2" ht="20.25">
      <c r="A15" s="546" t="s">
        <v>141</v>
      </c>
      <c r="B15" s="560" t="s">
        <v>285</v>
      </c>
    </row>
    <row r="16" spans="1:2" ht="20.25">
      <c r="A16" s="546" t="s">
        <v>211</v>
      </c>
      <c r="B16" s="560" t="s">
        <v>286</v>
      </c>
    </row>
    <row r="17" spans="1:2" ht="20.25">
      <c r="A17" s="546" t="s">
        <v>221</v>
      </c>
      <c r="B17" s="560" t="s">
        <v>374</v>
      </c>
    </row>
    <row r="18" spans="1:2" ht="23.25" customHeight="1">
      <c r="A18" s="546" t="s">
        <v>222</v>
      </c>
      <c r="B18" s="560" t="s">
        <v>376</v>
      </c>
    </row>
    <row r="19" spans="1:2" ht="40.5">
      <c r="A19" s="545" t="s">
        <v>290</v>
      </c>
      <c r="B19" s="560" t="s">
        <v>210</v>
      </c>
    </row>
    <row r="20" spans="1:2" ht="20.25">
      <c r="A20" s="545" t="s">
        <v>291</v>
      </c>
      <c r="B20" s="560" t="s">
        <v>276</v>
      </c>
    </row>
    <row r="21" spans="1:2" ht="20.25">
      <c r="A21" s="545" t="s">
        <v>307</v>
      </c>
      <c r="B21" s="560" t="s">
        <v>329</v>
      </c>
    </row>
  </sheetData>
  <sheetProtection/>
  <mergeCells count="3">
    <mergeCell ref="A1:B1"/>
    <mergeCell ref="A3:B3"/>
    <mergeCell ref="A5:B5"/>
  </mergeCells>
  <printOptions/>
  <pageMargins left="0.7" right="0.7" top="0.75" bottom="0.75" header="0.3" footer="0.3"/>
  <pageSetup fitToHeight="0" fitToWidth="1" horizontalDpi="600" verticalDpi="600" orientation="landscape" paperSize="9" scale="73" r:id="rId1"/>
  <colBreaks count="1" manualBreakCount="1">
    <brk id="2" max="1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view="pageBreakPreview" zoomScale="75" zoomScaleNormal="75" zoomScaleSheetLayoutView="75" zoomScalePageLayoutView="0" workbookViewId="0" topLeftCell="A1">
      <selection activeCell="G12" sqref="G12"/>
    </sheetView>
  </sheetViews>
  <sheetFormatPr defaultColWidth="9.00390625" defaultRowHeight="12.75"/>
  <cols>
    <col min="1" max="1" width="21.375" style="7" customWidth="1"/>
    <col min="2" max="2" width="96.75390625" style="28" customWidth="1"/>
    <col min="3" max="3" width="30.625" style="29" bestFit="1" customWidth="1"/>
    <col min="4" max="4" width="20.00390625" style="30" bestFit="1" customWidth="1"/>
    <col min="5" max="5" width="49.75390625" style="35" customWidth="1"/>
    <col min="6" max="6" width="13.875" style="7" customWidth="1"/>
    <col min="7" max="7" width="14.875" style="7" customWidth="1"/>
    <col min="8" max="8" width="12.875" style="7" customWidth="1"/>
    <col min="9" max="9" width="13.625" style="7" customWidth="1"/>
    <col min="10" max="10" width="20.75390625" style="7" customWidth="1"/>
    <col min="11" max="11" width="18.00390625" style="7" customWidth="1"/>
    <col min="12" max="16384" width="9.125" style="7" customWidth="1"/>
  </cols>
  <sheetData>
    <row r="1" spans="1:6" ht="23.25">
      <c r="A1" s="137"/>
      <c r="B1" s="638" t="str">
        <f>Költségvetés!A1</f>
        <v>Pilisvörösvár Német Nemzetiségi Önkormányzata Képviselő-testületének  14/2018. (II. 05.) sz. határozata</v>
      </c>
      <c r="C1" s="639"/>
      <c r="D1" s="639"/>
      <c r="E1" s="639"/>
      <c r="F1" s="23"/>
    </row>
    <row r="2" spans="1:6" ht="23.25">
      <c r="A2" s="137"/>
      <c r="B2" s="638" t="str">
        <f>Mérleg1!A2</f>
        <v>a Pilisvörösvár Német Nemzetiségi Önkormányzata 2018. évi költségvetéséről</v>
      </c>
      <c r="C2" s="639"/>
      <c r="D2" s="639"/>
      <c r="E2" s="639"/>
      <c r="F2" s="23"/>
    </row>
    <row r="3" spans="1:6" ht="23.25">
      <c r="A3" s="137"/>
      <c r="B3" s="637" t="s">
        <v>383</v>
      </c>
      <c r="C3" s="637"/>
      <c r="D3" s="637"/>
      <c r="E3" s="637"/>
      <c r="F3" s="23"/>
    </row>
    <row r="4" spans="1:6" ht="23.25">
      <c r="A4" s="137"/>
      <c r="B4" s="138"/>
      <c r="C4" s="138"/>
      <c r="D4" s="138"/>
      <c r="E4" s="138"/>
      <c r="F4" s="23"/>
    </row>
    <row r="5" spans="1:6" ht="23.25">
      <c r="A5" s="137"/>
      <c r="B5" s="138"/>
      <c r="C5" s="138"/>
      <c r="D5" s="138"/>
      <c r="E5" s="139" t="s">
        <v>221</v>
      </c>
      <c r="F5" s="23"/>
    </row>
    <row r="6" spans="1:6" ht="23.25">
      <c r="A6" s="137"/>
      <c r="B6" s="138"/>
      <c r="C6" s="138"/>
      <c r="D6" s="138"/>
      <c r="E6" s="139"/>
      <c r="F6" s="27"/>
    </row>
    <row r="7" spans="1:5" ht="23.25">
      <c r="A7" s="137"/>
      <c r="B7" s="140"/>
      <c r="C7" s="141"/>
      <c r="D7" s="142"/>
      <c r="E7" s="143" t="s">
        <v>115</v>
      </c>
    </row>
    <row r="8" spans="1:5" ht="23.25">
      <c r="A8" s="324" t="s">
        <v>310</v>
      </c>
      <c r="B8" s="325"/>
      <c r="C8" s="326"/>
      <c r="D8" s="327"/>
      <c r="E8" s="328"/>
    </row>
    <row r="9" spans="1:5" ht="60" customHeight="1">
      <c r="A9" s="144" t="s">
        <v>169</v>
      </c>
      <c r="B9" s="145" t="s">
        <v>0</v>
      </c>
      <c r="C9" s="146" t="s">
        <v>132</v>
      </c>
      <c r="D9" s="147" t="s">
        <v>133</v>
      </c>
      <c r="E9" s="146" t="s">
        <v>134</v>
      </c>
    </row>
    <row r="10" spans="1:5" ht="46.5">
      <c r="A10" s="148" t="s">
        <v>28</v>
      </c>
      <c r="B10" s="149" t="s">
        <v>135</v>
      </c>
      <c r="C10" s="150">
        <v>0</v>
      </c>
      <c r="D10" s="150">
        <v>0</v>
      </c>
      <c r="E10" s="148"/>
    </row>
    <row r="11" spans="1:5" ht="46.5">
      <c r="A11" s="148" t="s">
        <v>49</v>
      </c>
      <c r="B11" s="149" t="s">
        <v>136</v>
      </c>
      <c r="C11" s="150">
        <v>0</v>
      </c>
      <c r="D11" s="150">
        <v>0</v>
      </c>
      <c r="E11" s="151"/>
    </row>
    <row r="12" spans="1:5" ht="46.5">
      <c r="A12" s="148" t="s">
        <v>170</v>
      </c>
      <c r="B12" s="149" t="s">
        <v>137</v>
      </c>
      <c r="C12" s="150">
        <v>0</v>
      </c>
      <c r="D12" s="150">
        <v>0</v>
      </c>
      <c r="E12" s="146"/>
    </row>
    <row r="13" spans="1:5" ht="46.5">
      <c r="A13" s="148" t="s">
        <v>171</v>
      </c>
      <c r="B13" s="149" t="s">
        <v>138</v>
      </c>
      <c r="C13" s="150">
        <v>0</v>
      </c>
      <c r="D13" s="150">
        <v>0</v>
      </c>
      <c r="E13" s="152"/>
    </row>
    <row r="14" spans="1:5" ht="24" thickBot="1">
      <c r="A14" s="153"/>
      <c r="B14" s="154" t="s">
        <v>139</v>
      </c>
      <c r="C14" s="155">
        <v>0</v>
      </c>
      <c r="D14" s="155">
        <v>0</v>
      </c>
      <c r="E14" s="156"/>
    </row>
    <row r="15" spans="1:5" ht="24" thickBot="1">
      <c r="A15" s="157"/>
      <c r="B15" s="158" t="s">
        <v>140</v>
      </c>
      <c r="C15" s="159">
        <v>0</v>
      </c>
      <c r="D15" s="159">
        <v>0</v>
      </c>
      <c r="E15" s="160"/>
    </row>
    <row r="16" spans="2:5" ht="18.75">
      <c r="B16" s="31"/>
      <c r="C16" s="32"/>
      <c r="D16" s="33"/>
      <c r="E16" s="34"/>
    </row>
    <row r="17" spans="1:5" ht="22.5">
      <c r="A17" s="324" t="s">
        <v>277</v>
      </c>
      <c r="B17" s="329"/>
      <c r="C17" s="330"/>
      <c r="D17" s="331"/>
      <c r="E17" s="332"/>
    </row>
    <row r="18" spans="1:5" ht="45">
      <c r="A18" s="144" t="s">
        <v>169</v>
      </c>
      <c r="B18" s="145" t="s">
        <v>0</v>
      </c>
      <c r="C18" s="146" t="s">
        <v>132</v>
      </c>
      <c r="D18" s="147" t="s">
        <v>133</v>
      </c>
      <c r="E18" s="146" t="s">
        <v>134</v>
      </c>
    </row>
    <row r="19" spans="1:5" ht="46.5">
      <c r="A19" s="148" t="s">
        <v>171</v>
      </c>
      <c r="B19" s="149" t="s">
        <v>326</v>
      </c>
      <c r="C19" s="333">
        <v>0</v>
      </c>
      <c r="D19" s="334">
        <v>0</v>
      </c>
      <c r="E19" s="335"/>
    </row>
  </sheetData>
  <sheetProtection/>
  <mergeCells count="3">
    <mergeCell ref="B3:E3"/>
    <mergeCell ref="B1:E1"/>
    <mergeCell ref="B2:E2"/>
  </mergeCells>
  <printOptions horizontalCentered="1"/>
  <pageMargins left="0.16" right="0.26" top="1.0236220472440944" bottom="0.984251968503937" header="0.5118110236220472" footer="0.5118110236220472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view="pageBreakPreview" zoomScale="75" zoomScaleNormal="75" zoomScaleSheetLayoutView="75" zoomScalePageLayoutView="0" workbookViewId="0" topLeftCell="A1">
      <selection activeCell="P20" sqref="P20"/>
    </sheetView>
  </sheetViews>
  <sheetFormatPr defaultColWidth="9.00390625" defaultRowHeight="12.75"/>
  <cols>
    <col min="1" max="1" width="55.25390625" style="9" customWidth="1"/>
    <col min="2" max="2" width="10.625" style="9" customWidth="1"/>
    <col min="3" max="3" width="11.125" style="9" customWidth="1"/>
    <col min="4" max="4" width="10.75390625" style="9" customWidth="1"/>
    <col min="5" max="9" width="12.125" style="9" bestFit="1" customWidth="1"/>
    <col min="10" max="10" width="13.25390625" style="9" bestFit="1" customWidth="1"/>
    <col min="11" max="13" width="12.125" style="9" bestFit="1" customWidth="1"/>
    <col min="14" max="14" width="13.625" style="9" bestFit="1" customWidth="1"/>
    <col min="15" max="15" width="10.625" style="8" bestFit="1" customWidth="1"/>
    <col min="16" max="16" width="9.875" style="9" bestFit="1" customWidth="1"/>
    <col min="17" max="16384" width="9.125" style="9" customWidth="1"/>
  </cols>
  <sheetData>
    <row r="1" spans="1:14" ht="18.75">
      <c r="A1" s="641" t="str">
        <f>Költségvetés!A1</f>
        <v>Pilisvörösvár Német Nemzetiségi Önkormányzata Képviselő-testületének  14/2018. (II. 05.) sz. határozata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</row>
    <row r="2" spans="1:14" ht="18.75">
      <c r="A2" s="641" t="str">
        <f>Mérleg1!A2</f>
        <v>a Pilisvörösvár Német Nemzetiségi Önkormányzata 2018. évi költségvetéséről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</row>
    <row r="3" spans="1:14" ht="18.75">
      <c r="A3" s="640" t="s">
        <v>376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</row>
    <row r="4" spans="1:14" ht="17.2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21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8" t="s">
        <v>222</v>
      </c>
    </row>
    <row r="6" spans="1:14" ht="15.75">
      <c r="A6" s="14"/>
      <c r="B6" s="15"/>
      <c r="C6" s="15"/>
      <c r="D6" s="15"/>
      <c r="E6" s="14"/>
      <c r="F6" s="16"/>
      <c r="G6" s="16"/>
      <c r="H6" s="16"/>
      <c r="I6" s="17"/>
      <c r="J6" s="17"/>
      <c r="K6" s="17"/>
      <c r="L6" s="17"/>
      <c r="M6" s="16"/>
      <c r="N6" s="18"/>
    </row>
    <row r="7" spans="1:14" ht="15.75">
      <c r="A7" s="19"/>
      <c r="B7" s="20"/>
      <c r="C7" s="20"/>
      <c r="D7" s="20"/>
      <c r="E7" s="20"/>
      <c r="F7" s="19"/>
      <c r="G7" s="21"/>
      <c r="H7" s="19"/>
      <c r="I7" s="19"/>
      <c r="J7" s="19"/>
      <c r="K7" s="20"/>
      <c r="L7" s="20"/>
      <c r="M7" s="20"/>
      <c r="N7" s="22" t="s">
        <v>115</v>
      </c>
    </row>
    <row r="8" spans="1:14" ht="15.75">
      <c r="A8" s="26" t="s">
        <v>142</v>
      </c>
      <c r="B8" s="26" t="s">
        <v>143</v>
      </c>
      <c r="C8" s="26" t="s">
        <v>144</v>
      </c>
      <c r="D8" s="26" t="s">
        <v>145</v>
      </c>
      <c r="E8" s="26" t="s">
        <v>146</v>
      </c>
      <c r="F8" s="26" t="s">
        <v>147</v>
      </c>
      <c r="G8" s="26" t="s">
        <v>148</v>
      </c>
      <c r="H8" s="26" t="s">
        <v>149</v>
      </c>
      <c r="I8" s="26" t="s">
        <v>150</v>
      </c>
      <c r="J8" s="26" t="s">
        <v>151</v>
      </c>
      <c r="K8" s="26" t="s">
        <v>152</v>
      </c>
      <c r="L8" s="26" t="s">
        <v>153</v>
      </c>
      <c r="M8" s="26" t="s">
        <v>154</v>
      </c>
      <c r="N8" s="26" t="s">
        <v>155</v>
      </c>
    </row>
    <row r="9" spans="1:14" ht="27.75" customHeight="1">
      <c r="A9" s="194" t="s">
        <v>156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</row>
    <row r="10" spans="1:16" ht="27.75" customHeight="1">
      <c r="A10" s="186" t="s">
        <v>328</v>
      </c>
      <c r="B10" s="187">
        <f>Költségvetés!J13/12</f>
        <v>924.4166666666666</v>
      </c>
      <c r="C10" s="187">
        <f>B10</f>
        <v>924.4166666666666</v>
      </c>
      <c r="D10" s="187">
        <f aca="true" t="shared" si="0" ref="D10:M10">C10</f>
        <v>924.4166666666666</v>
      </c>
      <c r="E10" s="187">
        <f t="shared" si="0"/>
        <v>924.4166666666666</v>
      </c>
      <c r="F10" s="187">
        <f t="shared" si="0"/>
        <v>924.4166666666666</v>
      </c>
      <c r="G10" s="187">
        <f t="shared" si="0"/>
        <v>924.4166666666666</v>
      </c>
      <c r="H10" s="187">
        <f t="shared" si="0"/>
        <v>924.4166666666666</v>
      </c>
      <c r="I10" s="187">
        <f t="shared" si="0"/>
        <v>924.4166666666666</v>
      </c>
      <c r="J10" s="187">
        <f t="shared" si="0"/>
        <v>924.4166666666666</v>
      </c>
      <c r="K10" s="187">
        <f t="shared" si="0"/>
        <v>924.4166666666666</v>
      </c>
      <c r="L10" s="187">
        <f t="shared" si="0"/>
        <v>924.4166666666666</v>
      </c>
      <c r="M10" s="187">
        <f t="shared" si="0"/>
        <v>924.4166666666666</v>
      </c>
      <c r="N10" s="188">
        <f aca="true" t="shared" si="1" ref="N10:N15">SUM(B10:M10)</f>
        <v>11092.999999999998</v>
      </c>
      <c r="P10" s="10"/>
    </row>
    <row r="11" spans="1:16" ht="27.75" customHeight="1">
      <c r="A11" s="186" t="s">
        <v>157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8">
        <f t="shared" si="1"/>
        <v>0</v>
      </c>
      <c r="P11" s="10"/>
    </row>
    <row r="12" spans="1:16" ht="27.75" customHeight="1">
      <c r="A12" s="186" t="s">
        <v>219</v>
      </c>
      <c r="B12" s="572">
        <f>'NNÁI (KÖT+ÖNK.)'!D65/12</f>
        <v>28837.5</v>
      </c>
      <c r="C12" s="187">
        <f>B12</f>
        <v>28837.5</v>
      </c>
      <c r="D12" s="187">
        <f>C12+(Bevétel!E16/2)+(Bevétel!E17/2)</f>
        <v>32066.5</v>
      </c>
      <c r="E12" s="187">
        <f>C12</f>
        <v>28837.5</v>
      </c>
      <c r="F12" s="187">
        <f aca="true" t="shared" si="2" ref="F12:M12">E12</f>
        <v>28837.5</v>
      </c>
      <c r="G12" s="187">
        <f t="shared" si="2"/>
        <v>28837.5</v>
      </c>
      <c r="H12" s="187">
        <f t="shared" si="2"/>
        <v>28837.5</v>
      </c>
      <c r="I12" s="187">
        <f>H12+Bevétel!E16/2+Bevétel!E17/2</f>
        <v>32066.5</v>
      </c>
      <c r="J12" s="187">
        <f>H12</f>
        <v>28837.5</v>
      </c>
      <c r="K12" s="187">
        <f t="shared" si="2"/>
        <v>28837.5</v>
      </c>
      <c r="L12" s="187">
        <f t="shared" si="2"/>
        <v>28837.5</v>
      </c>
      <c r="M12" s="187">
        <f t="shared" si="2"/>
        <v>28837.5</v>
      </c>
      <c r="N12" s="188">
        <f>SUM(B12:M12)</f>
        <v>352508</v>
      </c>
      <c r="P12" s="10"/>
    </row>
    <row r="13" spans="1:16" ht="27.75" customHeight="1">
      <c r="A13" s="186" t="s">
        <v>314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9">
        <f t="shared" si="1"/>
        <v>0</v>
      </c>
      <c r="P13" s="10"/>
    </row>
    <row r="14" spans="1:16" ht="27.75" customHeight="1">
      <c r="A14" s="186" t="s">
        <v>158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9">
        <f t="shared" si="1"/>
        <v>0</v>
      </c>
      <c r="P14" s="10"/>
    </row>
    <row r="15" spans="1:14" ht="45" customHeight="1">
      <c r="A15" s="195" t="s">
        <v>159</v>
      </c>
      <c r="B15" s="190">
        <v>6409</v>
      </c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89">
        <f t="shared" si="1"/>
        <v>6409</v>
      </c>
    </row>
    <row r="16" spans="1:16" ht="27.75" customHeight="1">
      <c r="A16" s="194" t="s">
        <v>160</v>
      </c>
      <c r="B16" s="191">
        <f aca="true" t="shared" si="3" ref="B16:N16">SUM(B10:B15)</f>
        <v>36170.91666666667</v>
      </c>
      <c r="C16" s="191">
        <f t="shared" si="3"/>
        <v>29761.916666666668</v>
      </c>
      <c r="D16" s="191">
        <f t="shared" si="3"/>
        <v>32990.916666666664</v>
      </c>
      <c r="E16" s="191">
        <f t="shared" si="3"/>
        <v>29761.916666666668</v>
      </c>
      <c r="F16" s="191">
        <f t="shared" si="3"/>
        <v>29761.916666666668</v>
      </c>
      <c r="G16" s="191">
        <f t="shared" si="3"/>
        <v>29761.916666666668</v>
      </c>
      <c r="H16" s="191">
        <f t="shared" si="3"/>
        <v>29761.916666666668</v>
      </c>
      <c r="I16" s="191">
        <f t="shared" si="3"/>
        <v>32990.916666666664</v>
      </c>
      <c r="J16" s="191">
        <f t="shared" si="3"/>
        <v>29761.916666666668</v>
      </c>
      <c r="K16" s="191">
        <f t="shared" si="3"/>
        <v>29761.916666666668</v>
      </c>
      <c r="L16" s="191">
        <f t="shared" si="3"/>
        <v>29761.916666666668</v>
      </c>
      <c r="M16" s="191">
        <f t="shared" si="3"/>
        <v>29761.916666666668</v>
      </c>
      <c r="N16" s="191">
        <f t="shared" si="3"/>
        <v>370010</v>
      </c>
      <c r="P16" s="12"/>
    </row>
    <row r="17" spans="1:16" ht="27.75" customHeight="1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P17" s="12"/>
    </row>
    <row r="18" spans="1:16" ht="27.75" customHeight="1">
      <c r="A18" s="194" t="s">
        <v>161</v>
      </c>
      <c r="B18" s="26" t="s">
        <v>143</v>
      </c>
      <c r="C18" s="26" t="s">
        <v>144</v>
      </c>
      <c r="D18" s="26" t="s">
        <v>145</v>
      </c>
      <c r="E18" s="26" t="s">
        <v>146</v>
      </c>
      <c r="F18" s="26" t="s">
        <v>147</v>
      </c>
      <c r="G18" s="26" t="s">
        <v>148</v>
      </c>
      <c r="H18" s="26" t="s">
        <v>149</v>
      </c>
      <c r="I18" s="26" t="s">
        <v>150</v>
      </c>
      <c r="J18" s="26" t="s">
        <v>151</v>
      </c>
      <c r="K18" s="26" t="s">
        <v>152</v>
      </c>
      <c r="L18" s="26" t="s">
        <v>153</v>
      </c>
      <c r="M18" s="26" t="s">
        <v>154</v>
      </c>
      <c r="N18" s="26" t="s">
        <v>155</v>
      </c>
      <c r="P18" s="12"/>
    </row>
    <row r="19" spans="1:16" ht="27.75" customHeight="1">
      <c r="A19" s="18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P19" s="12"/>
    </row>
    <row r="20" spans="1:16" ht="27.75" customHeight="1">
      <c r="A20" s="186" t="s">
        <v>162</v>
      </c>
      <c r="B20" s="187">
        <f>(Költségvetés!J20+Költségvetés!J21+Költségvetés!J22+Költségvetés!J23+Költségvetés!J24-Kiadás!E18)/12</f>
        <v>28001.450833333336</v>
      </c>
      <c r="C20" s="187">
        <f>B20</f>
        <v>28001.450833333336</v>
      </c>
      <c r="D20" s="187">
        <f aca="true" t="shared" si="4" ref="D20:M20">C20</f>
        <v>28001.450833333336</v>
      </c>
      <c r="E20" s="187">
        <f t="shared" si="4"/>
        <v>28001.450833333336</v>
      </c>
      <c r="F20" s="187">
        <f t="shared" si="4"/>
        <v>28001.450833333336</v>
      </c>
      <c r="G20" s="187">
        <f t="shared" si="4"/>
        <v>28001.450833333336</v>
      </c>
      <c r="H20" s="187">
        <f t="shared" si="4"/>
        <v>28001.450833333336</v>
      </c>
      <c r="I20" s="187">
        <f t="shared" si="4"/>
        <v>28001.450833333336</v>
      </c>
      <c r="J20" s="187">
        <f t="shared" si="4"/>
        <v>28001.450833333336</v>
      </c>
      <c r="K20" s="187">
        <f t="shared" si="4"/>
        <v>28001.450833333336</v>
      </c>
      <c r="L20" s="187">
        <f t="shared" si="4"/>
        <v>28001.450833333336</v>
      </c>
      <c r="M20" s="187">
        <f t="shared" si="4"/>
        <v>28001.450833333336</v>
      </c>
      <c r="N20" s="188">
        <f>SUM(B20:M20)</f>
        <v>336017.41000000003</v>
      </c>
      <c r="P20" s="12"/>
    </row>
    <row r="21" spans="1:16" ht="27.75" customHeight="1">
      <c r="A21" s="186" t="s">
        <v>163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8">
        <f>SUM(B21:M21)</f>
        <v>0</v>
      </c>
      <c r="P21" s="12"/>
    </row>
    <row r="22" spans="1:16" ht="27.75" customHeight="1">
      <c r="A22" s="186" t="s">
        <v>164</v>
      </c>
      <c r="B22" s="187"/>
      <c r="C22" s="187"/>
      <c r="D22" s="187"/>
      <c r="E22" s="187"/>
      <c r="F22" s="187">
        <v>1500</v>
      </c>
      <c r="G22" s="187"/>
      <c r="H22" s="192"/>
      <c r="I22" s="187"/>
      <c r="J22" s="187"/>
      <c r="K22" s="187"/>
      <c r="L22" s="187"/>
      <c r="M22" s="187"/>
      <c r="N22" s="188">
        <f>SUM(B22:M22)</f>
        <v>1500</v>
      </c>
      <c r="P22" s="12"/>
    </row>
    <row r="23" spans="1:16" ht="27.75" customHeight="1">
      <c r="A23" s="186" t="s">
        <v>165</v>
      </c>
      <c r="C23" s="187"/>
      <c r="D23" s="187">
        <f>Költségvetés!J25/10</f>
        <v>2869.9730000000004</v>
      </c>
      <c r="E23" s="187">
        <f>D23</f>
        <v>2869.9730000000004</v>
      </c>
      <c r="F23" s="187">
        <f>E23</f>
        <v>2869.9730000000004</v>
      </c>
      <c r="G23" s="187">
        <f aca="true" t="shared" si="5" ref="G23:M24">F23</f>
        <v>2869.9730000000004</v>
      </c>
      <c r="H23" s="187">
        <f t="shared" si="5"/>
        <v>2869.9730000000004</v>
      </c>
      <c r="I23" s="187">
        <f t="shared" si="5"/>
        <v>2869.9730000000004</v>
      </c>
      <c r="J23" s="187">
        <f t="shared" si="5"/>
        <v>2869.9730000000004</v>
      </c>
      <c r="K23" s="187">
        <f t="shared" si="5"/>
        <v>2869.9730000000004</v>
      </c>
      <c r="L23" s="187">
        <f t="shared" si="5"/>
        <v>2869.9730000000004</v>
      </c>
      <c r="M23" s="187">
        <f t="shared" si="5"/>
        <v>2869.9730000000004</v>
      </c>
      <c r="N23" s="188">
        <f>SUM(C23:M23)</f>
        <v>28699.73000000001</v>
      </c>
      <c r="P23" s="12"/>
    </row>
    <row r="24" spans="1:17" ht="27.75" customHeight="1">
      <c r="A24" s="186" t="s">
        <v>166</v>
      </c>
      <c r="B24" s="187"/>
      <c r="C24" s="187"/>
      <c r="D24" s="187">
        <f>Kiadás!E18/10</f>
        <v>379.3</v>
      </c>
      <c r="E24" s="187">
        <f>D24</f>
        <v>379.3</v>
      </c>
      <c r="F24" s="187">
        <f>E24</f>
        <v>379.3</v>
      </c>
      <c r="G24" s="187">
        <f t="shared" si="5"/>
        <v>379.3</v>
      </c>
      <c r="H24" s="187">
        <f t="shared" si="5"/>
        <v>379.3</v>
      </c>
      <c r="I24" s="187">
        <f t="shared" si="5"/>
        <v>379.3</v>
      </c>
      <c r="J24" s="187">
        <f t="shared" si="5"/>
        <v>379.3</v>
      </c>
      <c r="K24" s="187">
        <f t="shared" si="5"/>
        <v>379.3</v>
      </c>
      <c r="L24" s="187">
        <f>K24</f>
        <v>379.3</v>
      </c>
      <c r="M24" s="187">
        <f>L24</f>
        <v>379.3</v>
      </c>
      <c r="N24" s="188">
        <f>SUM(B24:M24)</f>
        <v>3793.000000000001</v>
      </c>
      <c r="P24" s="12"/>
      <c r="Q24" s="12"/>
    </row>
    <row r="25" spans="1:16" ht="27.75" customHeight="1">
      <c r="A25" s="194" t="s">
        <v>167</v>
      </c>
      <c r="B25" s="188">
        <f>SUM(B20:B24)</f>
        <v>28001.450833333336</v>
      </c>
      <c r="C25" s="188">
        <f aca="true" t="shared" si="6" ref="C25:L25">SUM(C20:C24)</f>
        <v>28001.450833333336</v>
      </c>
      <c r="D25" s="188">
        <f t="shared" si="6"/>
        <v>31250.723833333337</v>
      </c>
      <c r="E25" s="188">
        <f t="shared" si="6"/>
        <v>31250.723833333337</v>
      </c>
      <c r="F25" s="188">
        <f t="shared" si="6"/>
        <v>32750.723833333337</v>
      </c>
      <c r="G25" s="188">
        <f t="shared" si="6"/>
        <v>31250.723833333337</v>
      </c>
      <c r="H25" s="188">
        <f t="shared" si="6"/>
        <v>31250.723833333337</v>
      </c>
      <c r="I25" s="188">
        <f t="shared" si="6"/>
        <v>31250.723833333337</v>
      </c>
      <c r="J25" s="188">
        <f t="shared" si="6"/>
        <v>31250.723833333337</v>
      </c>
      <c r="K25" s="188">
        <f t="shared" si="6"/>
        <v>31250.723833333337</v>
      </c>
      <c r="L25" s="188">
        <f t="shared" si="6"/>
        <v>31250.723833333337</v>
      </c>
      <c r="M25" s="188">
        <f>SUM(M20:M24)</f>
        <v>31250.723833333337</v>
      </c>
      <c r="N25" s="188">
        <f>SUM(N20:N24)</f>
        <v>370010.14</v>
      </c>
      <c r="P25" s="12"/>
    </row>
    <row r="26" spans="1:16" ht="27.75" customHeight="1" thickBot="1">
      <c r="A26" s="194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P26" s="12"/>
    </row>
    <row r="27" spans="1:14" ht="27.75" customHeight="1" thickBot="1">
      <c r="A27" s="194" t="s">
        <v>168</v>
      </c>
      <c r="B27" s="193">
        <f aca="true" t="shared" si="7" ref="B27:M27">B16-B25</f>
        <v>8169.4658333333355</v>
      </c>
      <c r="C27" s="193">
        <f t="shared" si="7"/>
        <v>1760.4658333333318</v>
      </c>
      <c r="D27" s="193">
        <f t="shared" si="7"/>
        <v>1740.1928333333271</v>
      </c>
      <c r="E27" s="193">
        <f t="shared" si="7"/>
        <v>-1488.8071666666692</v>
      </c>
      <c r="F27" s="193">
        <f t="shared" si="7"/>
        <v>-2988.807166666669</v>
      </c>
      <c r="G27" s="193">
        <f t="shared" si="7"/>
        <v>-1488.8071666666692</v>
      </c>
      <c r="H27" s="193">
        <f t="shared" si="7"/>
        <v>-1488.8071666666692</v>
      </c>
      <c r="I27" s="193">
        <f t="shared" si="7"/>
        <v>1740.1928333333271</v>
      </c>
      <c r="J27" s="193">
        <f t="shared" si="7"/>
        <v>-1488.8071666666692</v>
      </c>
      <c r="K27" s="193">
        <f t="shared" si="7"/>
        <v>-1488.8071666666692</v>
      </c>
      <c r="L27" s="193">
        <f t="shared" si="7"/>
        <v>-1488.8071666666692</v>
      </c>
      <c r="M27" s="193">
        <f t="shared" si="7"/>
        <v>-1488.8071666666692</v>
      </c>
      <c r="N27" s="193">
        <v>0</v>
      </c>
    </row>
    <row r="28" spans="1:14" ht="15.75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31" ht="15.75">
      <c r="B31" s="10"/>
    </row>
  </sheetData>
  <sheetProtection/>
  <mergeCells count="3">
    <mergeCell ref="A3:N3"/>
    <mergeCell ref="A1:N1"/>
    <mergeCell ref="A2:N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view="pageBreakPreview" zoomScale="90" zoomScaleSheetLayoutView="90" zoomScalePageLayoutView="0" workbookViewId="0" topLeftCell="A1">
      <selection activeCell="I14" sqref="I14"/>
    </sheetView>
  </sheetViews>
  <sheetFormatPr defaultColWidth="9.00390625" defaultRowHeight="12.75"/>
  <cols>
    <col min="1" max="1" width="72.75390625" style="127" customWidth="1"/>
    <col min="2" max="2" width="9.125" style="127" customWidth="1"/>
    <col min="3" max="3" width="17.125" style="127" customWidth="1"/>
    <col min="4" max="4" width="14.375" style="127" customWidth="1"/>
    <col min="5" max="5" width="15.25390625" style="127" customWidth="1"/>
    <col min="6" max="6" width="14.625" style="127" customWidth="1"/>
    <col min="7" max="16384" width="9.125" style="127" customWidth="1"/>
  </cols>
  <sheetData>
    <row r="1" spans="1:6" ht="18.75">
      <c r="A1" s="643" t="str">
        <f>'Eir.felh.ütemterv'!A1</f>
        <v>Pilisvörösvár Német Nemzetiségi Önkormányzata Képviselő-testületének  14/2018. (II. 05.) sz. határozata</v>
      </c>
      <c r="B1" s="644"/>
      <c r="C1" s="644"/>
      <c r="D1" s="644"/>
      <c r="E1" s="645"/>
      <c r="F1" s="595"/>
    </row>
    <row r="2" spans="1:6" ht="18.75">
      <c r="A2" s="643" t="str">
        <f>'Eir.felh.ütemterv'!A2</f>
        <v>a Pilisvörösvár Német Nemzetiségi Önkormányzata 2018. évi költségvetéséről</v>
      </c>
      <c r="B2" s="644"/>
      <c r="C2" s="644"/>
      <c r="D2" s="644"/>
      <c r="E2" s="645"/>
      <c r="F2" s="595"/>
    </row>
    <row r="3" spans="1:6" ht="18.75">
      <c r="A3" s="643" t="s">
        <v>210</v>
      </c>
      <c r="B3" s="644"/>
      <c r="C3" s="644"/>
      <c r="D3" s="644"/>
      <c r="E3" s="645"/>
      <c r="F3" s="595"/>
    </row>
    <row r="4" spans="1:6" ht="18.75">
      <c r="A4" s="375"/>
      <c r="B4" s="376"/>
      <c r="C4" s="376"/>
      <c r="D4" s="376"/>
      <c r="E4" s="377"/>
      <c r="F4" s="278"/>
    </row>
    <row r="5" spans="1:6" ht="20.25">
      <c r="A5" s="646" t="s">
        <v>175</v>
      </c>
      <c r="B5" s="647"/>
      <c r="C5" s="647"/>
      <c r="D5" s="647"/>
      <c r="E5" s="648"/>
      <c r="F5" s="594"/>
    </row>
    <row r="6" spans="1:6" ht="19.5">
      <c r="A6" s="114"/>
      <c r="B6" s="113"/>
      <c r="C6" s="113"/>
      <c r="D6" s="113"/>
      <c r="E6" s="113"/>
      <c r="F6" s="115" t="s">
        <v>290</v>
      </c>
    </row>
    <row r="7" spans="1:6" ht="19.5">
      <c r="A7" s="114"/>
      <c r="B7" s="113"/>
      <c r="C7" s="113"/>
      <c r="D7" s="113"/>
      <c r="E7" s="113"/>
      <c r="F7" s="115"/>
    </row>
    <row r="8" spans="1:6" ht="19.5" thickBot="1">
      <c r="A8" s="113"/>
      <c r="B8" s="113"/>
      <c r="C8" s="113"/>
      <c r="D8" s="113"/>
      <c r="E8" s="113"/>
      <c r="F8" s="115" t="s">
        <v>66</v>
      </c>
    </row>
    <row r="9" spans="1:6" ht="86.25" customHeight="1" thickBot="1">
      <c r="A9" s="116" t="s">
        <v>192</v>
      </c>
      <c r="B9" s="117" t="s">
        <v>193</v>
      </c>
      <c r="C9" s="374" t="str">
        <f>Költségvetés!J9</f>
        <v>Konszolidált  2018. évi eredeti előirányzat</v>
      </c>
      <c r="D9" s="374" t="s">
        <v>384</v>
      </c>
      <c r="E9" s="374" t="s">
        <v>327</v>
      </c>
      <c r="F9" s="374" t="s">
        <v>385</v>
      </c>
    </row>
    <row r="10" spans="1:6" ht="18.75">
      <c r="A10" s="526" t="s">
        <v>72</v>
      </c>
      <c r="B10" s="118" t="s">
        <v>73</v>
      </c>
      <c r="C10" s="519">
        <f>Költségvetés!J20</f>
        <v>211686</v>
      </c>
      <c r="D10" s="519">
        <f>C10*1.01</f>
        <v>213802.86000000002</v>
      </c>
      <c r="E10" s="519">
        <f aca="true" t="shared" si="0" ref="E10:F13">D10*1.001</f>
        <v>214016.66285999998</v>
      </c>
      <c r="F10" s="519">
        <f t="shared" si="0"/>
        <v>214230.67952285995</v>
      </c>
    </row>
    <row r="11" spans="1:6" ht="37.5">
      <c r="A11" s="527" t="s">
        <v>74</v>
      </c>
      <c r="B11" s="119" t="s">
        <v>75</v>
      </c>
      <c r="C11" s="519">
        <f>Költségvetés!J21</f>
        <v>44286</v>
      </c>
      <c r="D11" s="519">
        <f aca="true" t="shared" si="1" ref="D11:D16">C11*1.01</f>
        <v>44728.86</v>
      </c>
      <c r="E11" s="519">
        <f t="shared" si="0"/>
        <v>44773.588859999996</v>
      </c>
      <c r="F11" s="519">
        <f t="shared" si="0"/>
        <v>44818.36244885999</v>
      </c>
    </row>
    <row r="12" spans="1:6" ht="18.75">
      <c r="A12" s="527" t="s">
        <v>76</v>
      </c>
      <c r="B12" s="119" t="s">
        <v>77</v>
      </c>
      <c r="C12" s="519">
        <f>Költségvetés!J22</f>
        <v>78870.41</v>
      </c>
      <c r="D12" s="519">
        <f t="shared" si="1"/>
        <v>79659.1141</v>
      </c>
      <c r="E12" s="519">
        <f t="shared" si="0"/>
        <v>79738.7732141</v>
      </c>
      <c r="F12" s="519">
        <f t="shared" si="0"/>
        <v>79818.5119873141</v>
      </c>
    </row>
    <row r="13" spans="1:6" ht="18.75">
      <c r="A13" s="528" t="s">
        <v>78</v>
      </c>
      <c r="B13" s="119" t="s">
        <v>79</v>
      </c>
      <c r="C13" s="519">
        <f>Költségvetés!J23</f>
        <v>0</v>
      </c>
      <c r="D13" s="519">
        <f t="shared" si="1"/>
        <v>0</v>
      </c>
      <c r="E13" s="519">
        <f t="shared" si="0"/>
        <v>0</v>
      </c>
      <c r="F13" s="519">
        <f t="shared" si="0"/>
        <v>0</v>
      </c>
    </row>
    <row r="14" spans="1:6" ht="18.75">
      <c r="A14" s="528" t="s">
        <v>85</v>
      </c>
      <c r="B14" s="119" t="s">
        <v>86</v>
      </c>
      <c r="C14" s="519">
        <f>Költségvetés!J24</f>
        <v>4968</v>
      </c>
      <c r="D14" s="519">
        <f t="shared" si="1"/>
        <v>5017.68</v>
      </c>
      <c r="E14" s="519">
        <f aca="true" t="shared" si="2" ref="E14:F16">D14*1.001</f>
        <v>5022.697679999999</v>
      </c>
      <c r="F14" s="519">
        <f t="shared" si="2"/>
        <v>5027.720377679999</v>
      </c>
    </row>
    <row r="15" spans="1:6" ht="19.5">
      <c r="A15" s="529" t="s">
        <v>111</v>
      </c>
      <c r="B15" s="128"/>
      <c r="C15" s="520">
        <f>SUM(C10:C14)</f>
        <v>339810.41000000003</v>
      </c>
      <c r="D15" s="520">
        <f>SUM(D10:D14)</f>
        <v>343208.51410000003</v>
      </c>
      <c r="E15" s="520">
        <f>SUM(E10:E14)</f>
        <v>343551.72261409997</v>
      </c>
      <c r="F15" s="520">
        <f>SUM(F10:F14)</f>
        <v>343895.274336714</v>
      </c>
    </row>
    <row r="16" spans="1:6" ht="18.75">
      <c r="A16" s="530" t="s">
        <v>87</v>
      </c>
      <c r="B16" s="119" t="s">
        <v>88</v>
      </c>
      <c r="C16" s="521">
        <f>Költségvetés!J25</f>
        <v>28699.730000000003</v>
      </c>
      <c r="D16" s="519">
        <f t="shared" si="1"/>
        <v>28986.727300000002</v>
      </c>
      <c r="E16" s="519">
        <f t="shared" si="2"/>
        <v>29015.7140273</v>
      </c>
      <c r="F16" s="519">
        <f t="shared" si="2"/>
        <v>29044.729741327297</v>
      </c>
    </row>
    <row r="17" spans="1:6" ht="18.75">
      <c r="A17" s="528" t="s">
        <v>89</v>
      </c>
      <c r="B17" s="119" t="s">
        <v>90</v>
      </c>
      <c r="C17" s="521">
        <f>Költségvetés!J26</f>
        <v>1500</v>
      </c>
      <c r="D17" s="519"/>
      <c r="E17" s="519">
        <f aca="true" t="shared" si="3" ref="D17:F18">D17*1.001</f>
        <v>0</v>
      </c>
      <c r="F17" s="519">
        <f t="shared" si="3"/>
        <v>0</v>
      </c>
    </row>
    <row r="18" spans="1:6" ht="18.75">
      <c r="A18" s="528" t="s">
        <v>91</v>
      </c>
      <c r="B18" s="119" t="s">
        <v>92</v>
      </c>
      <c r="C18" s="521">
        <f>Költségvetés!J27</f>
        <v>0</v>
      </c>
      <c r="D18" s="519">
        <f t="shared" si="3"/>
        <v>0</v>
      </c>
      <c r="E18" s="519">
        <f t="shared" si="3"/>
        <v>0</v>
      </c>
      <c r="F18" s="519">
        <f t="shared" si="3"/>
        <v>0</v>
      </c>
    </row>
    <row r="19" spans="1:6" ht="19.5">
      <c r="A19" s="529" t="s">
        <v>112</v>
      </c>
      <c r="B19" s="129"/>
      <c r="C19" s="520">
        <f>SUM(C16:C18)</f>
        <v>30199.730000000003</v>
      </c>
      <c r="D19" s="520">
        <f>SUM(D16:D18)</f>
        <v>28986.727300000002</v>
      </c>
      <c r="E19" s="520">
        <f>SUM(E16:E18)</f>
        <v>29015.7140273</v>
      </c>
      <c r="F19" s="520">
        <f>SUM(F16:F18)</f>
        <v>29044.729741327297</v>
      </c>
    </row>
    <row r="20" spans="1:6" ht="18.75">
      <c r="A20" s="531" t="s">
        <v>93</v>
      </c>
      <c r="B20" s="132" t="s">
        <v>94</v>
      </c>
      <c r="C20" s="522">
        <f>C19+C15</f>
        <v>370010.14</v>
      </c>
      <c r="D20" s="522">
        <f>D19+D15</f>
        <v>372195.24140000006</v>
      </c>
      <c r="E20" s="522">
        <f>E19+E15</f>
        <v>372567.4366414</v>
      </c>
      <c r="F20" s="522">
        <f>F19+F15</f>
        <v>372940.0040780413</v>
      </c>
    </row>
    <row r="21" spans="1:6" ht="18.75">
      <c r="A21" s="532" t="s">
        <v>103</v>
      </c>
      <c r="B21" s="120" t="s">
        <v>104</v>
      </c>
      <c r="C21" s="523">
        <f>Kiadás!J32</f>
        <v>0</v>
      </c>
      <c r="D21" s="519">
        <f aca="true" t="shared" si="4" ref="D21:F23">C21*1.001</f>
        <v>0</v>
      </c>
      <c r="E21" s="519">
        <f t="shared" si="4"/>
        <v>0</v>
      </c>
      <c r="F21" s="519">
        <f t="shared" si="4"/>
        <v>0</v>
      </c>
    </row>
    <row r="22" spans="1:6" ht="18.75">
      <c r="A22" s="532" t="s">
        <v>194</v>
      </c>
      <c r="B22" s="120" t="s">
        <v>195</v>
      </c>
      <c r="C22" s="523">
        <v>0</v>
      </c>
      <c r="D22" s="519">
        <f t="shared" si="4"/>
        <v>0</v>
      </c>
      <c r="E22" s="519">
        <f>D22*1.001</f>
        <v>0</v>
      </c>
      <c r="F22" s="519">
        <f>E22*1.001</f>
        <v>0</v>
      </c>
    </row>
    <row r="23" spans="1:6" ht="18.75">
      <c r="A23" s="533" t="s">
        <v>196</v>
      </c>
      <c r="B23" s="121" t="s">
        <v>197</v>
      </c>
      <c r="C23" s="523">
        <v>0</v>
      </c>
      <c r="D23" s="519">
        <f t="shared" si="4"/>
        <v>0</v>
      </c>
      <c r="E23" s="519">
        <f>D23*1.001</f>
        <v>0</v>
      </c>
      <c r="F23" s="519">
        <f>E23*1.001</f>
        <v>0</v>
      </c>
    </row>
    <row r="24" spans="1:6" ht="19.5" thickBot="1">
      <c r="A24" s="534" t="s">
        <v>105</v>
      </c>
      <c r="B24" s="133" t="s">
        <v>106</v>
      </c>
      <c r="C24" s="524">
        <f>SUM(C21:C23)</f>
        <v>0</v>
      </c>
      <c r="D24" s="524">
        <f>SUM(D21:D23)</f>
        <v>0</v>
      </c>
      <c r="E24" s="524">
        <f>SUM(E21:E23)</f>
        <v>0</v>
      </c>
      <c r="F24" s="524">
        <f>SUM(F21:F23)</f>
        <v>0</v>
      </c>
    </row>
    <row r="25" spans="1:6" ht="19.5" thickBot="1">
      <c r="A25" s="535" t="s">
        <v>20</v>
      </c>
      <c r="B25" s="131"/>
      <c r="C25" s="525">
        <f>C24+C20</f>
        <v>370010.14</v>
      </c>
      <c r="D25" s="525">
        <f>D24+D20</f>
        <v>372195.24140000006</v>
      </c>
      <c r="E25" s="525">
        <f>E24+E20</f>
        <v>372567.4366414</v>
      </c>
      <c r="F25" s="525">
        <f>F24+F20</f>
        <v>372940.0040780413</v>
      </c>
    </row>
    <row r="26" spans="1:6" ht="15.75">
      <c r="A26" s="122"/>
      <c r="B26" s="123"/>
      <c r="C26" s="123"/>
      <c r="D26" s="123"/>
      <c r="E26" s="123"/>
      <c r="F26" s="123"/>
    </row>
    <row r="27" spans="1:6" ht="15.75">
      <c r="A27" s="122"/>
      <c r="B27" s="123"/>
      <c r="C27" s="123"/>
      <c r="D27" s="123"/>
      <c r="E27" s="123"/>
      <c r="F27" s="123"/>
    </row>
    <row r="28" spans="1:6" ht="20.25">
      <c r="A28" s="646" t="s">
        <v>156</v>
      </c>
      <c r="B28" s="647"/>
      <c r="C28" s="647"/>
      <c r="D28" s="647"/>
      <c r="E28" s="648"/>
      <c r="F28" s="594"/>
    </row>
    <row r="29" spans="1:6" ht="19.5">
      <c r="A29" s="114"/>
      <c r="B29" s="113"/>
      <c r="C29" s="113"/>
      <c r="D29" s="113"/>
      <c r="E29" s="113"/>
      <c r="F29" s="124"/>
    </row>
    <row r="30" spans="1:6" ht="19.5" thickBot="1">
      <c r="A30" s="113"/>
      <c r="B30" s="113"/>
      <c r="C30" s="113"/>
      <c r="D30" s="113"/>
      <c r="E30" s="113"/>
      <c r="F30" s="115" t="s">
        <v>66</v>
      </c>
    </row>
    <row r="31" spans="1:6" ht="90.75" customHeight="1" thickBot="1">
      <c r="A31" s="116" t="s">
        <v>192</v>
      </c>
      <c r="B31" s="117" t="s">
        <v>21</v>
      </c>
      <c r="C31" s="374" t="str">
        <f>C9</f>
        <v>Konszolidált  2018. évi eredeti előirányzat</v>
      </c>
      <c r="D31" s="374" t="s">
        <v>384</v>
      </c>
      <c r="E31" s="374" t="s">
        <v>327</v>
      </c>
      <c r="F31" s="374" t="s">
        <v>385</v>
      </c>
    </row>
    <row r="32" spans="1:6" ht="18.75">
      <c r="A32" s="536" t="s">
        <v>24</v>
      </c>
      <c r="B32" s="125" t="s">
        <v>25</v>
      </c>
      <c r="C32" s="519">
        <f>Költségvetés!J10</f>
        <v>352508</v>
      </c>
      <c r="D32" s="519">
        <f>C32*1.01</f>
        <v>356033.08</v>
      </c>
      <c r="E32" s="519">
        <f aca="true" t="shared" si="5" ref="E32:F35">D32*1.001</f>
        <v>356389.11308</v>
      </c>
      <c r="F32" s="519">
        <f t="shared" si="5"/>
        <v>356745.50219307997</v>
      </c>
    </row>
    <row r="33" spans="1:6" ht="18.75">
      <c r="A33" s="527" t="s">
        <v>26</v>
      </c>
      <c r="B33" s="126" t="s">
        <v>27</v>
      </c>
      <c r="C33" s="521">
        <f>Költségvetés!J12</f>
        <v>0</v>
      </c>
      <c r="D33" s="519">
        <f>C33*1.01</f>
        <v>0</v>
      </c>
      <c r="E33" s="519">
        <f t="shared" si="5"/>
        <v>0</v>
      </c>
      <c r="F33" s="519">
        <f t="shared" si="5"/>
        <v>0</v>
      </c>
    </row>
    <row r="34" spans="1:6" ht="18.75">
      <c r="A34" s="528" t="s">
        <v>35</v>
      </c>
      <c r="B34" s="126" t="s">
        <v>36</v>
      </c>
      <c r="C34" s="521">
        <f>Költségvetés!J13</f>
        <v>11093</v>
      </c>
      <c r="D34" s="519">
        <f>C34*1.01</f>
        <v>11203.93</v>
      </c>
      <c r="E34" s="519">
        <f t="shared" si="5"/>
        <v>11215.13393</v>
      </c>
      <c r="F34" s="519">
        <f t="shared" si="5"/>
        <v>11226.349063929998</v>
      </c>
    </row>
    <row r="35" spans="1:6" ht="18.75">
      <c r="A35" s="527" t="s">
        <v>39</v>
      </c>
      <c r="B35" s="126" t="s">
        <v>40</v>
      </c>
      <c r="C35" s="521">
        <f>Költségvetés!J15</f>
        <v>0</v>
      </c>
      <c r="D35" s="519">
        <f>C35*1.01</f>
        <v>0</v>
      </c>
      <c r="E35" s="519">
        <f t="shared" si="5"/>
        <v>0</v>
      </c>
      <c r="F35" s="519">
        <f t="shared" si="5"/>
        <v>0</v>
      </c>
    </row>
    <row r="36" spans="1:6" ht="19.5">
      <c r="A36" s="529" t="s">
        <v>68</v>
      </c>
      <c r="B36" s="130"/>
      <c r="C36" s="520">
        <f>SUM(C32:C35)</f>
        <v>363601</v>
      </c>
      <c r="D36" s="520">
        <f>SUM(D32:D35)</f>
        <v>367237.01</v>
      </c>
      <c r="E36" s="520">
        <f>SUM(E32:E35)</f>
        <v>367604.24701</v>
      </c>
      <c r="F36" s="520">
        <f>SUM(F32:F35)</f>
        <v>367971.85125700996</v>
      </c>
    </row>
    <row r="37" spans="1:6" ht="18.75">
      <c r="A37" s="527" t="s">
        <v>45</v>
      </c>
      <c r="B37" s="126" t="s">
        <v>46</v>
      </c>
      <c r="C37" s="521">
        <f>Költségvetés!J11</f>
        <v>0</v>
      </c>
      <c r="D37" s="521">
        <v>0</v>
      </c>
      <c r="E37" s="521">
        <v>0</v>
      </c>
      <c r="F37" s="521">
        <v>0</v>
      </c>
    </row>
    <row r="38" spans="1:6" ht="18.75">
      <c r="A38" s="527" t="s">
        <v>47</v>
      </c>
      <c r="B38" s="126" t="s">
        <v>48</v>
      </c>
      <c r="C38" s="521">
        <f>Költségvetés!J14</f>
        <v>0</v>
      </c>
      <c r="D38" s="521">
        <v>0</v>
      </c>
      <c r="E38" s="521">
        <v>0</v>
      </c>
      <c r="F38" s="521">
        <v>0</v>
      </c>
    </row>
    <row r="39" spans="1:6" ht="18.75">
      <c r="A39" s="527" t="s">
        <v>52</v>
      </c>
      <c r="B39" s="126" t="s">
        <v>53</v>
      </c>
      <c r="C39" s="521">
        <f>Költségvetés!J16</f>
        <v>0</v>
      </c>
      <c r="D39" s="521">
        <v>0</v>
      </c>
      <c r="E39" s="521">
        <v>0</v>
      </c>
      <c r="F39" s="521">
        <v>0</v>
      </c>
    </row>
    <row r="40" spans="1:6" ht="19.5">
      <c r="A40" s="529" t="s">
        <v>69</v>
      </c>
      <c r="B40" s="130"/>
      <c r="C40" s="520">
        <f>SUM(C37:C39)</f>
        <v>0</v>
      </c>
      <c r="D40" s="520">
        <f>SUM(D37:D39)</f>
        <v>0</v>
      </c>
      <c r="E40" s="520">
        <f>SUM(E37:E39)</f>
        <v>0</v>
      </c>
      <c r="F40" s="520"/>
    </row>
    <row r="41" spans="1:6" ht="18.75">
      <c r="A41" s="537" t="s">
        <v>54</v>
      </c>
      <c r="B41" s="135" t="s">
        <v>55</v>
      </c>
      <c r="C41" s="540">
        <f>C36+C40</f>
        <v>363601</v>
      </c>
      <c r="D41" s="540">
        <f>D36+D40</f>
        <v>367237.01</v>
      </c>
      <c r="E41" s="540">
        <f>E36+E40</f>
        <v>367604.24701</v>
      </c>
      <c r="F41" s="540">
        <f>F36+F40</f>
        <v>367971.85125700996</v>
      </c>
    </row>
    <row r="42" spans="1:6" ht="18.75">
      <c r="A42" s="538" t="s">
        <v>198</v>
      </c>
      <c r="B42" s="134"/>
      <c r="C42" s="541">
        <f>C36-C15</f>
        <v>23790.589999999967</v>
      </c>
      <c r="D42" s="541">
        <f>D36-D15</f>
        <v>24028.49589999998</v>
      </c>
      <c r="E42" s="541">
        <f>E36-E15</f>
        <v>24052.52439590002</v>
      </c>
      <c r="F42" s="541">
        <f>F36-F15</f>
        <v>24076.57692029595</v>
      </c>
    </row>
    <row r="43" spans="1:6" ht="18.75">
      <c r="A43" s="538" t="s">
        <v>199</v>
      </c>
      <c r="B43" s="134"/>
      <c r="C43" s="541">
        <f>C40-C19</f>
        <v>-30199.730000000003</v>
      </c>
      <c r="D43" s="541">
        <f>D40-D19</f>
        <v>-28986.727300000002</v>
      </c>
      <c r="E43" s="541">
        <f>E40-E19</f>
        <v>-29015.7140273</v>
      </c>
      <c r="F43" s="541">
        <f>F40-F19</f>
        <v>-29044.729741327297</v>
      </c>
    </row>
    <row r="44" spans="1:6" ht="18.75">
      <c r="A44" s="528" t="s">
        <v>200</v>
      </c>
      <c r="B44" s="120" t="s">
        <v>201</v>
      </c>
      <c r="C44" s="521"/>
      <c r="D44" s="521"/>
      <c r="E44" s="521"/>
      <c r="F44" s="521"/>
    </row>
    <row r="45" spans="1:6" ht="18.75">
      <c r="A45" s="532" t="s">
        <v>202</v>
      </c>
      <c r="B45" s="120" t="s">
        <v>203</v>
      </c>
      <c r="C45" s="521"/>
      <c r="D45" s="521"/>
      <c r="E45" s="521"/>
      <c r="F45" s="521"/>
    </row>
    <row r="46" spans="1:6" ht="18.75">
      <c r="A46" s="527" t="s">
        <v>58</v>
      </c>
      <c r="B46" s="120" t="s">
        <v>59</v>
      </c>
      <c r="C46" s="521">
        <f>Költségvetés!J18</f>
        <v>6409</v>
      </c>
      <c r="D46" s="521">
        <v>4958</v>
      </c>
      <c r="E46" s="521">
        <v>4963</v>
      </c>
      <c r="F46" s="521">
        <v>4968</v>
      </c>
    </row>
    <row r="47" spans="1:6" ht="18.75">
      <c r="A47" s="527" t="s">
        <v>204</v>
      </c>
      <c r="B47" s="120" t="s">
        <v>205</v>
      </c>
      <c r="C47" s="521"/>
      <c r="D47" s="521"/>
      <c r="E47" s="521"/>
      <c r="F47" s="521"/>
    </row>
    <row r="48" spans="1:6" ht="18.75">
      <c r="A48" s="528" t="s">
        <v>60</v>
      </c>
      <c r="B48" s="120" t="s">
        <v>61</v>
      </c>
      <c r="C48" s="542">
        <f>SUM(C44:C47)</f>
        <v>6409</v>
      </c>
      <c r="D48" s="542">
        <f>SUM(D44:D47)</f>
        <v>4958</v>
      </c>
      <c r="E48" s="542">
        <f>SUM(E44:E47)</f>
        <v>4963</v>
      </c>
      <c r="F48" s="542">
        <f>SUM(F44:F47)</f>
        <v>4968</v>
      </c>
    </row>
    <row r="49" spans="1:6" ht="18.75">
      <c r="A49" s="532" t="s">
        <v>206</v>
      </c>
      <c r="B49" s="120" t="s">
        <v>207</v>
      </c>
      <c r="C49" s="521"/>
      <c r="D49" s="521"/>
      <c r="E49" s="521"/>
      <c r="F49" s="521"/>
    </row>
    <row r="50" spans="1:6" ht="25.5" customHeight="1">
      <c r="A50" s="528" t="s">
        <v>208</v>
      </c>
      <c r="B50" s="120" t="s">
        <v>209</v>
      </c>
      <c r="C50" s="521"/>
      <c r="D50" s="521"/>
      <c r="E50" s="521"/>
      <c r="F50" s="521"/>
    </row>
    <row r="51" spans="1:6" ht="19.5" thickBot="1">
      <c r="A51" s="539" t="s">
        <v>62</v>
      </c>
      <c r="B51" s="136" t="s">
        <v>63</v>
      </c>
      <c r="C51" s="543">
        <f>C48+C49+C50</f>
        <v>6409</v>
      </c>
      <c r="D51" s="543">
        <f>D48+D49+D50</f>
        <v>4958</v>
      </c>
      <c r="E51" s="543">
        <f>E48+E49+E50</f>
        <v>4963</v>
      </c>
      <c r="F51" s="543">
        <f>F48+F49+F50</f>
        <v>4968</v>
      </c>
    </row>
    <row r="52" spans="1:6" ht="19.5" thickBot="1">
      <c r="A52" s="535" t="s">
        <v>10</v>
      </c>
      <c r="B52" s="131"/>
      <c r="C52" s="525">
        <f>C51+C41</f>
        <v>370010</v>
      </c>
      <c r="D52" s="525">
        <f>D51+D41</f>
        <v>372195.01</v>
      </c>
      <c r="E52" s="525">
        <f>E51+E41</f>
        <v>372567.24701</v>
      </c>
      <c r="F52" s="525">
        <f>F51+F41</f>
        <v>372939.85125700996</v>
      </c>
    </row>
    <row r="55" spans="3:6" ht="12.75">
      <c r="C55" s="161"/>
      <c r="D55" s="161"/>
      <c r="E55" s="161"/>
      <c r="F55" s="161"/>
    </row>
  </sheetData>
  <sheetProtection/>
  <mergeCells count="5">
    <mergeCell ref="A1:F1"/>
    <mergeCell ref="A3:F3"/>
    <mergeCell ref="A5:F5"/>
    <mergeCell ref="A28:F28"/>
    <mergeCell ref="A2:F2"/>
  </mergeCells>
  <printOptions/>
  <pageMargins left="0.25" right="0.25" top="0.75" bottom="0.75" header="0.3" footer="0.3"/>
  <pageSetup fitToHeight="1" fitToWidth="1"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58.75390625" style="1" bestFit="1" customWidth="1"/>
    <col min="2" max="2" width="36.00390625" style="1" customWidth="1"/>
    <col min="3" max="3" width="27.875" style="1" bestFit="1" customWidth="1"/>
    <col min="4" max="4" width="17.625" style="1" bestFit="1" customWidth="1"/>
    <col min="5" max="5" width="36.125" style="1" bestFit="1" customWidth="1"/>
    <col min="6" max="6" width="28.875" style="1" bestFit="1" customWidth="1"/>
    <col min="7" max="16384" width="9.125" style="1" customWidth="1"/>
  </cols>
  <sheetData>
    <row r="1" spans="1:6" ht="18.75">
      <c r="A1" s="600" t="str">
        <f>'24.§ d.)'!A1:F1</f>
        <v>Pilisvörösvár Német Nemzetiségi Önkormányzata Képviselő-testületének  14/2018. (II. 05.) sz. határozata</v>
      </c>
      <c r="B1" s="649"/>
      <c r="C1" s="649"/>
      <c r="D1" s="649"/>
      <c r="E1" s="649"/>
      <c r="F1" s="649"/>
    </row>
    <row r="2" spans="1:6" ht="18.75">
      <c r="A2" s="299"/>
      <c r="B2" s="299"/>
      <c r="C2" s="299"/>
      <c r="D2" s="299"/>
      <c r="E2" s="299"/>
      <c r="F2" s="299"/>
    </row>
    <row r="3" spans="1:6" ht="18.75">
      <c r="A3" s="600" t="str">
        <f>'24.§ d.)'!A2:F2</f>
        <v>a Pilisvörösvár Német Nemzetiségi Önkormányzata 2018. évi költségvetéséről</v>
      </c>
      <c r="B3" s="649"/>
      <c r="C3" s="649"/>
      <c r="D3" s="649"/>
      <c r="E3" s="649"/>
      <c r="F3" s="649"/>
    </row>
    <row r="4" spans="1:6" ht="18.75">
      <c r="A4" s="299"/>
      <c r="B4" s="299"/>
      <c r="C4" s="299"/>
      <c r="D4" s="299"/>
      <c r="E4" s="299"/>
      <c r="F4" s="299"/>
    </row>
    <row r="5" spans="1:6" ht="18.75">
      <c r="A5" s="600" t="s">
        <v>276</v>
      </c>
      <c r="B5" s="649"/>
      <c r="C5" s="649"/>
      <c r="D5" s="649"/>
      <c r="E5" s="649"/>
      <c r="F5" s="649"/>
    </row>
    <row r="6" spans="1:6" ht="18.75">
      <c r="A6" s="299"/>
      <c r="B6" s="299"/>
      <c r="C6" s="299"/>
      <c r="D6" s="299"/>
      <c r="E6" s="299"/>
      <c r="F6" s="299"/>
    </row>
    <row r="7" spans="1:6" ht="18.75">
      <c r="A7" s="299"/>
      <c r="B7" s="299"/>
      <c r="C7" s="299"/>
      <c r="D7" s="299"/>
      <c r="E7" s="299"/>
      <c r="F7" s="300" t="s">
        <v>291</v>
      </c>
    </row>
    <row r="8" spans="1:6" ht="18.75">
      <c r="A8" s="302" t="s">
        <v>272</v>
      </c>
      <c r="B8" s="303" t="s">
        <v>388</v>
      </c>
      <c r="C8" s="303" t="s">
        <v>278</v>
      </c>
      <c r="D8" s="303" t="s">
        <v>273</v>
      </c>
      <c r="E8" s="303" t="s">
        <v>274</v>
      </c>
      <c r="F8" s="303" t="s">
        <v>275</v>
      </c>
    </row>
    <row r="9" spans="1:6" ht="75">
      <c r="A9" s="337" t="s">
        <v>277</v>
      </c>
      <c r="B9" s="337">
        <f>38</f>
        <v>38</v>
      </c>
      <c r="C9" s="571">
        <f>8+1</f>
        <v>9</v>
      </c>
      <c r="D9" s="337">
        <f>B9+C9</f>
        <v>47</v>
      </c>
      <c r="E9" s="336" t="s">
        <v>311</v>
      </c>
      <c r="F9" s="337">
        <v>0</v>
      </c>
    </row>
    <row r="10" ht="15.75"/>
    <row r="11" ht="15.75"/>
    <row r="12" ht="15.75"/>
    <row r="13" ht="15.75"/>
  </sheetData>
  <sheetProtection/>
  <mergeCells count="3">
    <mergeCell ref="A1:F1"/>
    <mergeCell ref="A3:F3"/>
    <mergeCell ref="A5:F5"/>
  </mergeCells>
  <printOptions/>
  <pageMargins left="0.7" right="0.7" top="0.75" bottom="0.75" header="0.3" footer="0.3"/>
  <pageSetup fitToHeight="0" fitToWidth="1" horizontalDpi="600" verticalDpi="600" orientation="landscape" paperSize="9" scale="65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9"/>
  <sheetViews>
    <sheetView view="pageBreakPreview" zoomScale="90" zoomScaleSheetLayoutView="90" zoomScalePageLayoutView="0" workbookViewId="0" topLeftCell="A1">
      <selection activeCell="A38" sqref="A38:IV39"/>
    </sheetView>
  </sheetViews>
  <sheetFormatPr defaultColWidth="9.00390625" defaultRowHeight="12.75"/>
  <cols>
    <col min="1" max="1" width="37.25390625" style="1" customWidth="1"/>
    <col min="2" max="2" width="43.875" style="1" customWidth="1"/>
    <col min="3" max="3" width="34.25390625" style="1" customWidth="1"/>
    <col min="4" max="16384" width="9.125" style="1" customWidth="1"/>
  </cols>
  <sheetData>
    <row r="1" spans="1:3" ht="15.75">
      <c r="A1" s="650" t="str">
        <f>létszám!A1</f>
        <v>Pilisvörösvár Német Nemzetiségi Önkormányzata Képviselő-testületének  14/2018. (II. 05.) sz. határozata</v>
      </c>
      <c r="B1" s="624"/>
      <c r="C1" s="624"/>
    </row>
    <row r="3" spans="1:3" ht="15.75">
      <c r="A3" s="650" t="str">
        <f>létszám!A3</f>
        <v>a Pilisvörösvár Német Nemzetiségi Önkormányzata 2018. évi költségvetéséről</v>
      </c>
      <c r="B3" s="624"/>
      <c r="C3" s="624"/>
    </row>
    <row r="5" spans="1:3" ht="15.75">
      <c r="A5" s="650" t="s">
        <v>329</v>
      </c>
      <c r="B5" s="624"/>
      <c r="C5" s="624"/>
    </row>
    <row r="6" spans="1:3" ht="15.75">
      <c r="A6" s="301"/>
      <c r="B6" s="312"/>
      <c r="C6" s="312"/>
    </row>
    <row r="7" spans="1:3" ht="15.75">
      <c r="A7" s="304"/>
      <c r="B7" s="305"/>
      <c r="C7" s="313" t="s">
        <v>307</v>
      </c>
    </row>
    <row r="8" spans="1:3" ht="16.5" thickBot="1">
      <c r="A8" s="304"/>
      <c r="B8" s="305"/>
      <c r="C8" s="314" t="s">
        <v>115</v>
      </c>
    </row>
    <row r="9" spans="1:3" ht="32.25" thickBot="1">
      <c r="A9" s="321" t="s">
        <v>292</v>
      </c>
      <c r="B9" s="322" t="s">
        <v>306</v>
      </c>
      <c r="C9" s="323" t="s">
        <v>293</v>
      </c>
    </row>
    <row r="10" spans="1:3" ht="15.75">
      <c r="A10" s="306" t="s">
        <v>155</v>
      </c>
      <c r="B10" s="315">
        <f>B12+B14+B16+B18+B20+B22+B24+B26+B28+B30+B32+B34</f>
        <v>346050</v>
      </c>
      <c r="C10" s="320">
        <f aca="true" t="shared" si="0" ref="C10:C37">SUM(B10:B10)</f>
        <v>346050</v>
      </c>
    </row>
    <row r="11" spans="1:3" ht="15.75">
      <c r="A11" s="307" t="s">
        <v>308</v>
      </c>
      <c r="B11" s="315">
        <f>B13+B15+B17+B19+B21+B23+B25+B27+B29+B31+B33+B35</f>
        <v>77623.41</v>
      </c>
      <c r="C11" s="320">
        <f t="shared" si="0"/>
        <v>77623.41</v>
      </c>
    </row>
    <row r="12" spans="1:3" ht="15.75">
      <c r="A12" s="308" t="s">
        <v>294</v>
      </c>
      <c r="B12" s="316">
        <f>B$38/12</f>
        <v>28837.5</v>
      </c>
      <c r="C12" s="320">
        <f t="shared" si="0"/>
        <v>28837.5</v>
      </c>
    </row>
    <row r="13" spans="1:3" ht="15.75">
      <c r="A13" s="307" t="s">
        <v>308</v>
      </c>
      <c r="B13" s="317">
        <f>B$39/12</f>
        <v>6468.6175</v>
      </c>
      <c r="C13" s="320">
        <f t="shared" si="0"/>
        <v>6468.6175</v>
      </c>
    </row>
    <row r="14" spans="1:3" ht="15.75">
      <c r="A14" s="308" t="s">
        <v>295</v>
      </c>
      <c r="B14" s="316">
        <f>B$38/12</f>
        <v>28837.5</v>
      </c>
      <c r="C14" s="320">
        <f t="shared" si="0"/>
        <v>28837.5</v>
      </c>
    </row>
    <row r="15" spans="1:3" ht="15.75">
      <c r="A15" s="307" t="s">
        <v>308</v>
      </c>
      <c r="B15" s="317">
        <f>B$39/12</f>
        <v>6468.6175</v>
      </c>
      <c r="C15" s="320">
        <f>SUM(B15:B15)</f>
        <v>6468.6175</v>
      </c>
    </row>
    <row r="16" spans="1:3" ht="15.75">
      <c r="A16" s="308" t="s">
        <v>296</v>
      </c>
      <c r="B16" s="316">
        <f>B$38/12</f>
        <v>28837.5</v>
      </c>
      <c r="C16" s="320">
        <f t="shared" si="0"/>
        <v>28837.5</v>
      </c>
    </row>
    <row r="17" spans="1:3" ht="15.75">
      <c r="A17" s="307" t="s">
        <v>308</v>
      </c>
      <c r="B17" s="317">
        <f>B$39/12</f>
        <v>6468.6175</v>
      </c>
      <c r="C17" s="320">
        <f t="shared" si="0"/>
        <v>6468.6175</v>
      </c>
    </row>
    <row r="18" spans="1:3" ht="15.75">
      <c r="A18" s="308" t="s">
        <v>297</v>
      </c>
      <c r="B18" s="316">
        <f>B$38/12</f>
        <v>28837.5</v>
      </c>
      <c r="C18" s="320">
        <f t="shared" si="0"/>
        <v>28837.5</v>
      </c>
    </row>
    <row r="19" spans="1:3" ht="15.75">
      <c r="A19" s="307" t="s">
        <v>308</v>
      </c>
      <c r="B19" s="317">
        <f>B$39/12</f>
        <v>6468.6175</v>
      </c>
      <c r="C19" s="320">
        <f t="shared" si="0"/>
        <v>6468.6175</v>
      </c>
    </row>
    <row r="20" spans="1:3" ht="15.75">
      <c r="A20" s="309" t="s">
        <v>298</v>
      </c>
      <c r="B20" s="316">
        <f>B$38/12</f>
        <v>28837.5</v>
      </c>
      <c r="C20" s="320">
        <f t="shared" si="0"/>
        <v>28837.5</v>
      </c>
    </row>
    <row r="21" spans="1:3" ht="15.75">
      <c r="A21" s="307" t="s">
        <v>308</v>
      </c>
      <c r="B21" s="317">
        <f>B$39/12</f>
        <v>6468.6175</v>
      </c>
      <c r="C21" s="320">
        <f t="shared" si="0"/>
        <v>6468.6175</v>
      </c>
    </row>
    <row r="22" spans="1:3" ht="15.75">
      <c r="A22" s="308" t="s">
        <v>299</v>
      </c>
      <c r="B22" s="316">
        <f>B$38/12</f>
        <v>28837.5</v>
      </c>
      <c r="C22" s="320">
        <f t="shared" si="0"/>
        <v>28837.5</v>
      </c>
    </row>
    <row r="23" spans="1:3" ht="15.75">
      <c r="A23" s="307" t="s">
        <v>308</v>
      </c>
      <c r="B23" s="317">
        <f>B$39/12</f>
        <v>6468.6175</v>
      </c>
      <c r="C23" s="320">
        <f t="shared" si="0"/>
        <v>6468.6175</v>
      </c>
    </row>
    <row r="24" spans="1:3" ht="15.75">
      <c r="A24" s="308" t="s">
        <v>300</v>
      </c>
      <c r="B24" s="316">
        <f>B$38/12</f>
        <v>28837.5</v>
      </c>
      <c r="C24" s="320">
        <f t="shared" si="0"/>
        <v>28837.5</v>
      </c>
    </row>
    <row r="25" spans="1:3" ht="15.75">
      <c r="A25" s="307" t="s">
        <v>308</v>
      </c>
      <c r="B25" s="317">
        <f>B$39/12</f>
        <v>6468.6175</v>
      </c>
      <c r="C25" s="320">
        <f t="shared" si="0"/>
        <v>6468.6175</v>
      </c>
    </row>
    <row r="26" spans="1:3" ht="15.75">
      <c r="A26" s="308" t="s">
        <v>301</v>
      </c>
      <c r="B26" s="316">
        <f>B$38/12</f>
        <v>28837.5</v>
      </c>
      <c r="C26" s="320">
        <f t="shared" si="0"/>
        <v>28837.5</v>
      </c>
    </row>
    <row r="27" spans="1:3" ht="15.75">
      <c r="A27" s="307" t="s">
        <v>308</v>
      </c>
      <c r="B27" s="317">
        <f>B$39/12</f>
        <v>6468.6175</v>
      </c>
      <c r="C27" s="320">
        <f t="shared" si="0"/>
        <v>6468.6175</v>
      </c>
    </row>
    <row r="28" spans="1:3" ht="15.75">
      <c r="A28" s="308" t="s">
        <v>302</v>
      </c>
      <c r="B28" s="316">
        <f>B$38/12</f>
        <v>28837.5</v>
      </c>
      <c r="C28" s="320">
        <f t="shared" si="0"/>
        <v>28837.5</v>
      </c>
    </row>
    <row r="29" spans="1:3" ht="15.75">
      <c r="A29" s="307" t="s">
        <v>308</v>
      </c>
      <c r="B29" s="317">
        <f>B$39/12</f>
        <v>6468.6175</v>
      </c>
      <c r="C29" s="320">
        <f t="shared" si="0"/>
        <v>6468.6175</v>
      </c>
    </row>
    <row r="30" spans="1:3" ht="15.75">
      <c r="A30" s="308" t="s">
        <v>303</v>
      </c>
      <c r="B30" s="316">
        <f>B$38/12</f>
        <v>28837.5</v>
      </c>
      <c r="C30" s="320">
        <f t="shared" si="0"/>
        <v>28837.5</v>
      </c>
    </row>
    <row r="31" spans="1:3" ht="15.75">
      <c r="A31" s="307" t="s">
        <v>308</v>
      </c>
      <c r="B31" s="317">
        <f>B$39/12</f>
        <v>6468.6175</v>
      </c>
      <c r="C31" s="320">
        <f t="shared" si="0"/>
        <v>6468.6175</v>
      </c>
    </row>
    <row r="32" spans="1:3" ht="15.75">
      <c r="A32" s="308" t="s">
        <v>304</v>
      </c>
      <c r="B32" s="316">
        <f>B$38/12</f>
        <v>28837.5</v>
      </c>
      <c r="C32" s="320">
        <f t="shared" si="0"/>
        <v>28837.5</v>
      </c>
    </row>
    <row r="33" spans="1:3" ht="15.75">
      <c r="A33" s="307" t="s">
        <v>308</v>
      </c>
      <c r="B33" s="317">
        <f>B$39/12</f>
        <v>6468.6175</v>
      </c>
      <c r="C33" s="320">
        <f t="shared" si="0"/>
        <v>6468.6175</v>
      </c>
    </row>
    <row r="34" spans="1:3" ht="15.75">
      <c r="A34" s="308" t="s">
        <v>305</v>
      </c>
      <c r="B34" s="316">
        <f>B$38/12</f>
        <v>28837.5</v>
      </c>
      <c r="C34" s="320">
        <f t="shared" si="0"/>
        <v>28837.5</v>
      </c>
    </row>
    <row r="35" spans="1:3" ht="16.5" thickBot="1">
      <c r="A35" s="307" t="s">
        <v>308</v>
      </c>
      <c r="B35" s="317">
        <f>B$39/12</f>
        <v>6468.6175</v>
      </c>
      <c r="C35" s="320">
        <f t="shared" si="0"/>
        <v>6468.6175</v>
      </c>
    </row>
    <row r="36" spans="1:3" ht="16.5" thickBot="1">
      <c r="A36" s="310" t="s">
        <v>155</v>
      </c>
      <c r="B36" s="318">
        <f>B12+B14+B16+B18+B20+B22+B24+B26+B28+B30+B32+B34</f>
        <v>346050</v>
      </c>
      <c r="C36" s="318">
        <f t="shared" si="0"/>
        <v>346050</v>
      </c>
    </row>
    <row r="37" spans="1:3" ht="16.5" thickBot="1">
      <c r="A37" s="311" t="s">
        <v>309</v>
      </c>
      <c r="B37" s="319">
        <f>B13+B15+B17+B19+B21+B23+B25+B27+B29+B31+B33+B35</f>
        <v>77623.41</v>
      </c>
      <c r="C37" s="319">
        <f t="shared" si="0"/>
        <v>77623.41</v>
      </c>
    </row>
    <row r="38" ht="15.75" hidden="1">
      <c r="B38" s="111">
        <f>'NNÁI (KÖT+ÖNK.)'!D67</f>
        <v>346050</v>
      </c>
    </row>
    <row r="39" ht="15.75" hidden="1">
      <c r="B39" s="111">
        <f>'NNÁI (KÖT+ÖNK.)'!F25</f>
        <v>77623.41</v>
      </c>
    </row>
  </sheetData>
  <sheetProtection/>
  <mergeCells count="3">
    <mergeCell ref="A1:C1"/>
    <mergeCell ref="A3:C3"/>
    <mergeCell ref="A5:C5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view="pageBreakPreview" zoomScale="90" zoomScaleSheetLayoutView="90" zoomScalePageLayoutView="0" workbookViewId="0" topLeftCell="A1">
      <selection activeCell="A3" sqref="A3:J3"/>
    </sheetView>
  </sheetViews>
  <sheetFormatPr defaultColWidth="9.00390625" defaultRowHeight="12.75"/>
  <cols>
    <col min="1" max="1" width="81.25390625" style="1" customWidth="1"/>
    <col min="2" max="2" width="29.25390625" style="1" hidden="1" customWidth="1"/>
    <col min="3" max="3" width="22.375" style="1" customWidth="1"/>
    <col min="4" max="4" width="24.875" style="1" customWidth="1"/>
    <col min="5" max="5" width="20.25390625" style="1" customWidth="1"/>
    <col min="6" max="6" width="23.125" style="1" customWidth="1"/>
    <col min="7" max="7" width="20.625" style="1" customWidth="1"/>
    <col min="8" max="8" width="22.375" style="1" customWidth="1"/>
    <col min="9" max="9" width="20.375" style="1" customWidth="1"/>
    <col min="10" max="12" width="22.375" style="1" customWidth="1"/>
    <col min="13" max="13" width="14.875" style="1" customWidth="1"/>
    <col min="14" max="14" width="12.625" style="1" customWidth="1"/>
    <col min="15" max="15" width="10.625" style="1" customWidth="1"/>
    <col min="16" max="16384" width="9.125" style="1" customWidth="1"/>
  </cols>
  <sheetData>
    <row r="1" spans="1:12" ht="20.25">
      <c r="A1" s="591" t="s">
        <v>411</v>
      </c>
      <c r="B1" s="593"/>
      <c r="C1" s="593"/>
      <c r="D1" s="594"/>
      <c r="E1" s="595"/>
      <c r="F1" s="595"/>
      <c r="G1" s="595"/>
      <c r="H1" s="595"/>
      <c r="I1" s="595"/>
      <c r="J1" s="595"/>
      <c r="K1" s="275"/>
      <c r="L1" s="275"/>
    </row>
    <row r="2" spans="1:12" ht="20.25">
      <c r="A2" s="274"/>
      <c r="B2" s="274"/>
      <c r="C2" s="274"/>
      <c r="D2" s="172"/>
      <c r="E2" s="172"/>
      <c r="F2" s="172"/>
      <c r="G2" s="172"/>
      <c r="H2" s="172"/>
      <c r="I2" s="172"/>
      <c r="J2" s="172"/>
      <c r="K2" s="172"/>
      <c r="L2" s="172"/>
    </row>
    <row r="3" spans="1:12" ht="18" customHeight="1">
      <c r="A3" s="591" t="s">
        <v>410</v>
      </c>
      <c r="B3" s="593"/>
      <c r="C3" s="593"/>
      <c r="D3" s="594"/>
      <c r="E3" s="595"/>
      <c r="F3" s="595"/>
      <c r="G3" s="595"/>
      <c r="H3" s="595"/>
      <c r="I3" s="595"/>
      <c r="J3" s="595"/>
      <c r="K3" s="275"/>
      <c r="L3" s="275"/>
    </row>
    <row r="4" spans="1:12" ht="21" customHeight="1">
      <c r="A4" s="272"/>
      <c r="B4" s="273"/>
      <c r="C4" s="274"/>
      <c r="D4" s="172"/>
      <c r="E4" s="172"/>
      <c r="F4" s="172"/>
      <c r="G4" s="172"/>
      <c r="H4" s="172"/>
      <c r="I4" s="172"/>
      <c r="J4" s="172"/>
      <c r="K4" s="172"/>
      <c r="L4" s="172"/>
    </row>
    <row r="5" spans="1:12" ht="18.75" customHeight="1">
      <c r="A5" s="591" t="s">
        <v>183</v>
      </c>
      <c r="B5" s="593"/>
      <c r="C5" s="593"/>
      <c r="D5" s="594"/>
      <c r="E5" s="595"/>
      <c r="F5" s="595"/>
      <c r="G5" s="595"/>
      <c r="H5" s="595"/>
      <c r="I5" s="595"/>
      <c r="J5" s="595"/>
      <c r="K5" s="275"/>
      <c r="L5" s="275"/>
    </row>
    <row r="6" spans="1:12" ht="18.75" customHeight="1">
      <c r="A6" s="272"/>
      <c r="B6" s="273"/>
      <c r="C6" s="273"/>
      <c r="D6" s="275"/>
      <c r="E6" s="278"/>
      <c r="F6" s="278"/>
      <c r="G6" s="278"/>
      <c r="H6" s="278"/>
      <c r="I6" s="278"/>
      <c r="J6" s="173" t="s">
        <v>180</v>
      </c>
      <c r="K6" s="275"/>
      <c r="L6" s="275"/>
    </row>
    <row r="7" spans="1:12" ht="20.25">
      <c r="A7" s="172"/>
      <c r="B7" s="172"/>
      <c r="C7" s="172"/>
      <c r="E7" s="173"/>
      <c r="F7" s="173"/>
      <c r="G7" s="173"/>
      <c r="H7" s="173"/>
      <c r="I7" s="173"/>
      <c r="J7" s="173"/>
      <c r="K7" s="173"/>
      <c r="L7" s="173"/>
    </row>
    <row r="8" spans="1:12" ht="21" thickBot="1">
      <c r="A8" s="172"/>
      <c r="B8" s="172"/>
      <c r="C8" s="172"/>
      <c r="E8" s="174"/>
      <c r="F8" s="174"/>
      <c r="G8" s="174"/>
      <c r="H8" s="174"/>
      <c r="I8" s="174"/>
      <c r="J8" s="174" t="s">
        <v>66</v>
      </c>
      <c r="K8" s="174"/>
      <c r="L8" s="174"/>
    </row>
    <row r="9" spans="1:12" ht="93.75" customHeight="1" thickBot="1" thickTop="1">
      <c r="A9" s="445" t="s">
        <v>0</v>
      </c>
      <c r="B9" s="294" t="s">
        <v>223</v>
      </c>
      <c r="C9" s="295" t="s">
        <v>224</v>
      </c>
      <c r="D9" s="296" t="s">
        <v>365</v>
      </c>
      <c r="E9" s="295" t="s">
        <v>279</v>
      </c>
      <c r="F9" s="296" t="s">
        <v>366</v>
      </c>
      <c r="G9" s="295" t="s">
        <v>280</v>
      </c>
      <c r="H9" s="296" t="s">
        <v>369</v>
      </c>
      <c r="I9" s="295" t="s">
        <v>281</v>
      </c>
      <c r="J9" s="296" t="s">
        <v>370</v>
      </c>
      <c r="K9" s="279"/>
      <c r="L9" s="279"/>
    </row>
    <row r="10" spans="1:12" ht="23.25">
      <c r="A10" s="437" t="s">
        <v>1</v>
      </c>
      <c r="B10" s="287">
        <f>Bevétel!C20</f>
        <v>8181</v>
      </c>
      <c r="C10" s="421">
        <f>Bevétel!D20</f>
        <v>7280</v>
      </c>
      <c r="D10" s="422">
        <f>Bevétel!E20</f>
        <v>352508</v>
      </c>
      <c r="E10" s="421"/>
      <c r="F10" s="422">
        <f>'NNÁI (KÖT+ÖNK.)'!F47</f>
        <v>0</v>
      </c>
      <c r="G10" s="421">
        <f>C10+E10</f>
        <v>7280</v>
      </c>
      <c r="H10" s="422">
        <f>D10+F10</f>
        <v>352508</v>
      </c>
      <c r="I10" s="421">
        <f>C10+E10</f>
        <v>7280</v>
      </c>
      <c r="J10" s="422">
        <f>D10+F10</f>
        <v>352508</v>
      </c>
      <c r="K10" s="280"/>
      <c r="L10" s="280"/>
    </row>
    <row r="11" spans="1:12" ht="23.25">
      <c r="A11" s="438" t="s">
        <v>2</v>
      </c>
      <c r="B11" s="288">
        <f>Bevétel!C23</f>
        <v>0</v>
      </c>
      <c r="C11" s="425">
        <f>Bevétel!D23</f>
        <v>0</v>
      </c>
      <c r="D11" s="426">
        <f>Bevétel!E23</f>
        <v>0</v>
      </c>
      <c r="E11" s="425"/>
      <c r="F11" s="426">
        <f>'NNÁI (KÖT+ÖNK.)'!F48</f>
        <v>0</v>
      </c>
      <c r="G11" s="425">
        <f aca="true" t="shared" si="0" ref="G11:G16">C11+E11</f>
        <v>0</v>
      </c>
      <c r="H11" s="426">
        <f aca="true" t="shared" si="1" ref="H11:H16">D11+F11</f>
        <v>0</v>
      </c>
      <c r="I11" s="425">
        <f aca="true" t="shared" si="2" ref="I11:I16">C11+E11</f>
        <v>0</v>
      </c>
      <c r="J11" s="426">
        <f aca="true" t="shared" si="3" ref="J11:J16">D11+F11</f>
        <v>0</v>
      </c>
      <c r="K11" s="280"/>
      <c r="L11" s="280"/>
    </row>
    <row r="12" spans="1:12" ht="23.25">
      <c r="A12" s="438" t="s">
        <v>3</v>
      </c>
      <c r="B12" s="288">
        <f>Bevétel!C24</f>
        <v>0</v>
      </c>
      <c r="C12" s="425">
        <f>Bevétel!D24</f>
        <v>0</v>
      </c>
      <c r="D12" s="426">
        <f>Bevétel!E24</f>
        <v>0</v>
      </c>
      <c r="E12" s="425"/>
      <c r="F12" s="426">
        <f>'NNÁI (KÖT+ÖNK.)'!F49</f>
        <v>0</v>
      </c>
      <c r="G12" s="425">
        <f t="shared" si="0"/>
        <v>0</v>
      </c>
      <c r="H12" s="426">
        <f t="shared" si="1"/>
        <v>0</v>
      </c>
      <c r="I12" s="425">
        <f t="shared" si="2"/>
        <v>0</v>
      </c>
      <c r="J12" s="426">
        <f t="shared" si="3"/>
        <v>0</v>
      </c>
      <c r="K12" s="280"/>
      <c r="L12" s="280"/>
    </row>
    <row r="13" spans="1:12" ht="23.25">
      <c r="A13" s="438" t="s">
        <v>4</v>
      </c>
      <c r="B13" s="288">
        <f>Bevétel!C29</f>
        <v>453</v>
      </c>
      <c r="C13" s="425">
        <f>Bevétel!D29</f>
        <v>454</v>
      </c>
      <c r="D13" s="426">
        <f>Bevétel!E29</f>
        <v>454</v>
      </c>
      <c r="E13" s="425"/>
      <c r="F13" s="426">
        <f>'NNÁI (KÖT+ÖNK.)'!F59</f>
        <v>10639</v>
      </c>
      <c r="G13" s="425">
        <f t="shared" si="0"/>
        <v>454</v>
      </c>
      <c r="H13" s="426">
        <f t="shared" si="1"/>
        <v>11093</v>
      </c>
      <c r="I13" s="425">
        <f t="shared" si="2"/>
        <v>454</v>
      </c>
      <c r="J13" s="426">
        <f t="shared" si="3"/>
        <v>11093</v>
      </c>
      <c r="K13" s="280"/>
      <c r="L13" s="280"/>
    </row>
    <row r="14" spans="1:12" ht="23.25">
      <c r="A14" s="438" t="s">
        <v>5</v>
      </c>
      <c r="B14" s="288">
        <f>Bevétel!C30</f>
        <v>0</v>
      </c>
      <c r="C14" s="425">
        <f>Bevétel!D30</f>
        <v>0</v>
      </c>
      <c r="D14" s="426">
        <f>Bevétel!E30</f>
        <v>0</v>
      </c>
      <c r="E14" s="425"/>
      <c r="F14" s="426">
        <f>'NNÁI (KÖT+ÖNK.)'!F60</f>
        <v>0</v>
      </c>
      <c r="G14" s="425">
        <f t="shared" si="0"/>
        <v>0</v>
      </c>
      <c r="H14" s="426">
        <f t="shared" si="1"/>
        <v>0</v>
      </c>
      <c r="I14" s="425">
        <f t="shared" si="2"/>
        <v>0</v>
      </c>
      <c r="J14" s="426">
        <f t="shared" si="3"/>
        <v>0</v>
      </c>
      <c r="K14" s="280"/>
      <c r="L14" s="280"/>
    </row>
    <row r="15" spans="1:12" ht="23.25">
      <c r="A15" s="438" t="s">
        <v>6</v>
      </c>
      <c r="B15" s="288">
        <f>Bevétel!C32</f>
        <v>120</v>
      </c>
      <c r="C15" s="425">
        <f>Bevétel!D32</f>
        <v>0</v>
      </c>
      <c r="D15" s="426">
        <f>Bevétel!E32</f>
        <v>0</v>
      </c>
      <c r="E15" s="425"/>
      <c r="F15" s="426">
        <f>'NNÁI (KÖT+ÖNK.)'!F61</f>
        <v>0</v>
      </c>
      <c r="G15" s="425">
        <f t="shared" si="0"/>
        <v>0</v>
      </c>
      <c r="H15" s="426">
        <f t="shared" si="1"/>
        <v>0</v>
      </c>
      <c r="I15" s="425">
        <f t="shared" si="2"/>
        <v>0</v>
      </c>
      <c r="J15" s="426">
        <f t="shared" si="3"/>
        <v>0</v>
      </c>
      <c r="K15" s="280"/>
      <c r="L15" s="280"/>
    </row>
    <row r="16" spans="1:12" ht="23.25">
      <c r="A16" s="438" t="s">
        <v>7</v>
      </c>
      <c r="B16" s="288">
        <f>Bevétel!C34</f>
        <v>0</v>
      </c>
      <c r="C16" s="425">
        <f>Bevétel!D34</f>
        <v>0</v>
      </c>
      <c r="D16" s="426">
        <f>Bevétel!E34</f>
        <v>0</v>
      </c>
      <c r="E16" s="425"/>
      <c r="F16" s="426">
        <f>'NNÁI (KÖT+ÖNK.)'!F62</f>
        <v>0</v>
      </c>
      <c r="G16" s="425">
        <f t="shared" si="0"/>
        <v>0</v>
      </c>
      <c r="H16" s="426">
        <f t="shared" si="1"/>
        <v>0</v>
      </c>
      <c r="I16" s="425">
        <f t="shared" si="2"/>
        <v>0</v>
      </c>
      <c r="J16" s="426">
        <f t="shared" si="3"/>
        <v>0</v>
      </c>
      <c r="K16" s="280"/>
      <c r="L16" s="280"/>
    </row>
    <row r="17" spans="1:12" ht="22.5">
      <c r="A17" s="439" t="s">
        <v>8</v>
      </c>
      <c r="B17" s="289">
        <f aca="true" t="shared" si="4" ref="B17:J17">SUM(B10:B16)</f>
        <v>8754</v>
      </c>
      <c r="C17" s="427">
        <f t="shared" si="4"/>
        <v>7734</v>
      </c>
      <c r="D17" s="428">
        <f t="shared" si="4"/>
        <v>352962</v>
      </c>
      <c r="E17" s="427">
        <f t="shared" si="4"/>
        <v>0</v>
      </c>
      <c r="F17" s="428">
        <f t="shared" si="4"/>
        <v>10639</v>
      </c>
      <c r="G17" s="427">
        <f t="shared" si="4"/>
        <v>7734</v>
      </c>
      <c r="H17" s="428">
        <f t="shared" si="4"/>
        <v>363601</v>
      </c>
      <c r="I17" s="427">
        <f t="shared" si="4"/>
        <v>7734</v>
      </c>
      <c r="J17" s="428">
        <f t="shared" si="4"/>
        <v>363601</v>
      </c>
      <c r="K17" s="281"/>
      <c r="L17" s="281"/>
    </row>
    <row r="18" spans="1:12" ht="24" thickBot="1">
      <c r="A18" s="440" t="s">
        <v>9</v>
      </c>
      <c r="B18" s="290">
        <f>Bevétel!C43</f>
        <v>0</v>
      </c>
      <c r="C18" s="429">
        <f>Bevétel!D43</f>
        <v>4365</v>
      </c>
      <c r="D18" s="430">
        <f>Bevétel!E43</f>
        <v>6409</v>
      </c>
      <c r="E18" s="429"/>
      <c r="F18" s="430">
        <f>'NNÁI (KÖT+ÖNK.)'!F67</f>
        <v>346050</v>
      </c>
      <c r="G18" s="429">
        <f>C18+E18</f>
        <v>4365</v>
      </c>
      <c r="H18" s="430">
        <f>D18+F18</f>
        <v>352459</v>
      </c>
      <c r="I18" s="429">
        <f>C18+E18</f>
        <v>4365</v>
      </c>
      <c r="J18" s="430">
        <f>D18</f>
        <v>6409</v>
      </c>
      <c r="K18" s="280"/>
      <c r="L18" s="280"/>
    </row>
    <row r="19" spans="1:12" ht="23.25" thickBot="1">
      <c r="A19" s="441" t="s">
        <v>10</v>
      </c>
      <c r="B19" s="291">
        <f aca="true" t="shared" si="5" ref="B19:J19">SUM(B17:B18)</f>
        <v>8754</v>
      </c>
      <c r="C19" s="431">
        <f t="shared" si="5"/>
        <v>12099</v>
      </c>
      <c r="D19" s="432">
        <f t="shared" si="5"/>
        <v>359371</v>
      </c>
      <c r="E19" s="431">
        <f t="shared" si="5"/>
        <v>0</v>
      </c>
      <c r="F19" s="432">
        <f t="shared" si="5"/>
        <v>356689</v>
      </c>
      <c r="G19" s="431">
        <f t="shared" si="5"/>
        <v>12099</v>
      </c>
      <c r="H19" s="432">
        <f t="shared" si="5"/>
        <v>716060</v>
      </c>
      <c r="I19" s="431">
        <f t="shared" si="5"/>
        <v>12099</v>
      </c>
      <c r="J19" s="432">
        <f t="shared" si="5"/>
        <v>370010</v>
      </c>
      <c r="K19" s="282"/>
      <c r="L19" s="282"/>
    </row>
    <row r="20" spans="1:12" ht="23.25">
      <c r="A20" s="442" t="s">
        <v>364</v>
      </c>
      <c r="B20" s="292">
        <f>Kiadás!C12</f>
        <v>5187</v>
      </c>
      <c r="C20" s="423">
        <f>Kiadás!D12</f>
        <v>4589</v>
      </c>
      <c r="D20" s="424">
        <f>Kiadás!E12</f>
        <v>4661</v>
      </c>
      <c r="E20" s="423"/>
      <c r="F20" s="424">
        <f>'NNÁI (KÖT+ÖNK.)'!F15</f>
        <v>207025</v>
      </c>
      <c r="G20" s="423">
        <f>C20+E20</f>
        <v>4589</v>
      </c>
      <c r="H20" s="424">
        <f>D20+F20</f>
        <v>211686</v>
      </c>
      <c r="I20" s="423">
        <f>C20+E20</f>
        <v>4589</v>
      </c>
      <c r="J20" s="424">
        <f>D20+F20</f>
        <v>211686</v>
      </c>
      <c r="K20" s="280"/>
      <c r="L20" s="280"/>
    </row>
    <row r="21" spans="1:12" ht="23.25">
      <c r="A21" s="438" t="s">
        <v>11</v>
      </c>
      <c r="B21" s="288">
        <f>Kiadás!C13</f>
        <v>933</v>
      </c>
      <c r="C21" s="425">
        <f>Kiadás!D13</f>
        <v>1087</v>
      </c>
      <c r="D21" s="426">
        <f>Kiadás!E13</f>
        <v>945</v>
      </c>
      <c r="E21" s="425"/>
      <c r="F21" s="426">
        <f>'NNÁI (KÖT+ÖNK.)'!F16</f>
        <v>43341</v>
      </c>
      <c r="G21" s="425">
        <f aca="true" t="shared" si="6" ref="G21:G27">C21+E21</f>
        <v>1087</v>
      </c>
      <c r="H21" s="426">
        <f aca="true" t="shared" si="7" ref="H21:H27">D21+F21</f>
        <v>44286</v>
      </c>
      <c r="I21" s="425">
        <f aca="true" t="shared" si="8" ref="I21:I27">C21+E21</f>
        <v>1087</v>
      </c>
      <c r="J21" s="426">
        <f aca="true" t="shared" si="9" ref="J21:J27">D21+F21</f>
        <v>44286</v>
      </c>
      <c r="K21" s="280"/>
      <c r="L21" s="280"/>
    </row>
    <row r="22" spans="1:12" ht="23.25">
      <c r="A22" s="438" t="s">
        <v>12</v>
      </c>
      <c r="B22" s="288">
        <f>Kiadás!C14</f>
        <v>600</v>
      </c>
      <c r="C22" s="425">
        <f>Kiadás!D14</f>
        <v>665</v>
      </c>
      <c r="D22" s="426">
        <f>Kiadás!E14</f>
        <v>1247</v>
      </c>
      <c r="E22" s="425"/>
      <c r="F22" s="426">
        <f>'NNÁI (KÖT+ÖNK.)'!F25</f>
        <v>77623.41</v>
      </c>
      <c r="G22" s="425">
        <f t="shared" si="6"/>
        <v>665</v>
      </c>
      <c r="H22" s="426">
        <f t="shared" si="7"/>
        <v>78870.41</v>
      </c>
      <c r="I22" s="425">
        <f t="shared" si="8"/>
        <v>665</v>
      </c>
      <c r="J22" s="426">
        <f t="shared" si="9"/>
        <v>78870.41</v>
      </c>
      <c r="K22" s="280"/>
      <c r="L22" s="280"/>
    </row>
    <row r="23" spans="1:12" ht="23.25">
      <c r="A23" s="438" t="s">
        <v>13</v>
      </c>
      <c r="B23" s="288">
        <f>Kiadás!C15</f>
        <v>0</v>
      </c>
      <c r="C23" s="425">
        <f>Kiadás!D15</f>
        <v>0</v>
      </c>
      <c r="D23" s="426">
        <f>Kiadás!E15</f>
        <v>0</v>
      </c>
      <c r="E23" s="425"/>
      <c r="F23" s="426">
        <f>'NNÁI (KÖT+ÖNK.)'!F26</f>
        <v>0</v>
      </c>
      <c r="G23" s="425">
        <f t="shared" si="6"/>
        <v>0</v>
      </c>
      <c r="H23" s="426">
        <f t="shared" si="7"/>
        <v>0</v>
      </c>
      <c r="I23" s="425">
        <f>C23+E23</f>
        <v>0</v>
      </c>
      <c r="J23" s="426">
        <f>D23+F23</f>
        <v>0</v>
      </c>
      <c r="K23" s="280"/>
      <c r="L23" s="280"/>
    </row>
    <row r="24" spans="1:12" ht="23.25">
      <c r="A24" s="438" t="s">
        <v>14</v>
      </c>
      <c r="B24" s="288">
        <f>Kiadás!C19</f>
        <v>2034</v>
      </c>
      <c r="C24" s="425">
        <f>Kiadás!D19</f>
        <v>5758</v>
      </c>
      <c r="D24" s="426">
        <f>Kiadás!E19</f>
        <v>4968</v>
      </c>
      <c r="E24" s="425"/>
      <c r="F24" s="426">
        <f>'NNÁI (KÖT+ÖNK.)'!F27</f>
        <v>0</v>
      </c>
      <c r="G24" s="425">
        <f t="shared" si="6"/>
        <v>5758</v>
      </c>
      <c r="H24" s="426">
        <f t="shared" si="7"/>
        <v>4968</v>
      </c>
      <c r="I24" s="425">
        <f t="shared" si="8"/>
        <v>5758</v>
      </c>
      <c r="J24" s="426">
        <f t="shared" si="9"/>
        <v>4968</v>
      </c>
      <c r="K24" s="280"/>
      <c r="L24" s="280"/>
    </row>
    <row r="25" spans="1:12" ht="23.25">
      <c r="A25" s="438" t="s">
        <v>15</v>
      </c>
      <c r="B25" s="288">
        <f>Kiadás!C21</f>
        <v>0</v>
      </c>
      <c r="C25" s="425">
        <f>Kiadás!D21</f>
        <v>0</v>
      </c>
      <c r="D25" s="426">
        <f>Kiadás!E21</f>
        <v>0</v>
      </c>
      <c r="E25" s="425"/>
      <c r="F25" s="426">
        <f>'NNÁI (KÖT+ÖNK.)'!F31</f>
        <v>28699.730000000003</v>
      </c>
      <c r="G25" s="425">
        <f t="shared" si="6"/>
        <v>0</v>
      </c>
      <c r="H25" s="426">
        <f t="shared" si="7"/>
        <v>28699.730000000003</v>
      </c>
      <c r="I25" s="425">
        <f t="shared" si="8"/>
        <v>0</v>
      </c>
      <c r="J25" s="426">
        <f t="shared" si="9"/>
        <v>28699.730000000003</v>
      </c>
      <c r="K25" s="280"/>
      <c r="L25" s="280"/>
    </row>
    <row r="26" spans="1:12" ht="23.25">
      <c r="A26" s="438" t="s">
        <v>16</v>
      </c>
      <c r="B26" s="288">
        <f>Kiadás!C23</f>
        <v>0</v>
      </c>
      <c r="C26" s="425">
        <f>Kiadás!D23</f>
        <v>0</v>
      </c>
      <c r="D26" s="426">
        <f>Kiadás!E23</f>
        <v>1500</v>
      </c>
      <c r="E26" s="425"/>
      <c r="F26" s="426">
        <f>'NNÁI (KÖT+ÖNK.)'!F32</f>
        <v>0</v>
      </c>
      <c r="G26" s="425">
        <f t="shared" si="6"/>
        <v>0</v>
      </c>
      <c r="H26" s="426">
        <f t="shared" si="7"/>
        <v>1500</v>
      </c>
      <c r="I26" s="425">
        <f t="shared" si="8"/>
        <v>0</v>
      </c>
      <c r="J26" s="426">
        <f t="shared" si="9"/>
        <v>1500</v>
      </c>
      <c r="K26" s="280"/>
      <c r="L26" s="280"/>
    </row>
    <row r="27" spans="1:12" ht="23.25">
      <c r="A27" s="438" t="s">
        <v>17</v>
      </c>
      <c r="B27" s="288">
        <f>Kiadás!C24</f>
        <v>0</v>
      </c>
      <c r="C27" s="425">
        <f>Kiadás!D24</f>
        <v>0</v>
      </c>
      <c r="D27" s="426">
        <f>Kiadás!E24</f>
        <v>0</v>
      </c>
      <c r="E27" s="425"/>
      <c r="F27" s="426">
        <f>'NNÁI (KÖT+ÖNK.)'!F33</f>
        <v>0</v>
      </c>
      <c r="G27" s="425">
        <f t="shared" si="6"/>
        <v>0</v>
      </c>
      <c r="H27" s="426">
        <f t="shared" si="7"/>
        <v>0</v>
      </c>
      <c r="I27" s="425">
        <f t="shared" si="8"/>
        <v>0</v>
      </c>
      <c r="J27" s="426">
        <f t="shared" si="9"/>
        <v>0</v>
      </c>
      <c r="K27" s="280"/>
      <c r="L27" s="280"/>
    </row>
    <row r="28" spans="1:12" ht="22.5">
      <c r="A28" s="439" t="s">
        <v>18</v>
      </c>
      <c r="B28" s="289">
        <f aca="true" t="shared" si="10" ref="B28:J28">SUM(B20:B27)</f>
        <v>8754</v>
      </c>
      <c r="C28" s="427">
        <f t="shared" si="10"/>
        <v>12099</v>
      </c>
      <c r="D28" s="428">
        <f t="shared" si="10"/>
        <v>13321</v>
      </c>
      <c r="E28" s="427">
        <f t="shared" si="10"/>
        <v>0</v>
      </c>
      <c r="F28" s="428">
        <f t="shared" si="10"/>
        <v>356689.14</v>
      </c>
      <c r="G28" s="427">
        <f t="shared" si="10"/>
        <v>12099</v>
      </c>
      <c r="H28" s="428">
        <f t="shared" si="10"/>
        <v>370010.14</v>
      </c>
      <c r="I28" s="427">
        <f t="shared" si="10"/>
        <v>12099</v>
      </c>
      <c r="J28" s="428">
        <f t="shared" si="10"/>
        <v>370010.14</v>
      </c>
      <c r="K28" s="281"/>
      <c r="L28" s="281"/>
    </row>
    <row r="29" spans="1:12" ht="24" thickBot="1">
      <c r="A29" s="443" t="s">
        <v>19</v>
      </c>
      <c r="B29" s="293">
        <f>Kiadás!C34</f>
        <v>0</v>
      </c>
      <c r="C29" s="433">
        <f>Kiadás!D34</f>
        <v>0</v>
      </c>
      <c r="D29" s="434">
        <f>Kiadás!E34</f>
        <v>346050</v>
      </c>
      <c r="E29" s="433"/>
      <c r="F29" s="434">
        <f>'NNÁI (KÖT+ÖNK.)'!F37</f>
        <v>0</v>
      </c>
      <c r="G29" s="433">
        <f>C29+E29</f>
        <v>0</v>
      </c>
      <c r="H29" s="434">
        <f>D29+F29</f>
        <v>346050</v>
      </c>
      <c r="I29" s="433">
        <f>C29+E29</f>
        <v>0</v>
      </c>
      <c r="J29" s="434"/>
      <c r="K29" s="280"/>
      <c r="L29" s="280"/>
    </row>
    <row r="30" spans="1:12" ht="23.25" thickBot="1">
      <c r="A30" s="444" t="s">
        <v>20</v>
      </c>
      <c r="B30" s="297">
        <f aca="true" t="shared" si="11" ref="B30:J30">SUM(B28:B29)</f>
        <v>8754</v>
      </c>
      <c r="C30" s="435">
        <f t="shared" si="11"/>
        <v>12099</v>
      </c>
      <c r="D30" s="436">
        <f t="shared" si="11"/>
        <v>359371</v>
      </c>
      <c r="E30" s="435">
        <f t="shared" si="11"/>
        <v>0</v>
      </c>
      <c r="F30" s="436">
        <f t="shared" si="11"/>
        <v>356689.14</v>
      </c>
      <c r="G30" s="435">
        <f t="shared" si="11"/>
        <v>12099</v>
      </c>
      <c r="H30" s="436">
        <f t="shared" si="11"/>
        <v>716060.14</v>
      </c>
      <c r="I30" s="435">
        <f t="shared" si="11"/>
        <v>12099</v>
      </c>
      <c r="J30" s="436">
        <f t="shared" si="11"/>
        <v>370010.14</v>
      </c>
      <c r="K30" s="282"/>
      <c r="L30" s="282"/>
    </row>
    <row r="31" ht="16.5" thickTop="1"/>
    <row r="32" spans="1:12" ht="28.5" customHeight="1">
      <c r="A32" s="591" t="str">
        <f>A1</f>
        <v>Pilisvörösvár Német Nemzetiségi Önkormányzata Képviselő-testületének  14/2018. (II. 05.) sz. határozata</v>
      </c>
      <c r="B32" s="593"/>
      <c r="C32" s="593"/>
      <c r="D32" s="594"/>
      <c r="E32" s="275"/>
      <c r="F32" s="275"/>
      <c r="G32" s="275"/>
      <c r="H32" s="275"/>
      <c r="I32" s="275"/>
      <c r="J32" s="275"/>
      <c r="K32" s="275"/>
      <c r="L32" s="275"/>
    </row>
    <row r="33" spans="1:12" ht="47.25" customHeight="1">
      <c r="A33" s="591" t="str">
        <f>A3</f>
        <v>a Pilisvörösvár Német Nemzetiségi Önkormányzata 2018. évi költségvetéséről</v>
      </c>
      <c r="B33" s="595"/>
      <c r="C33" s="595"/>
      <c r="D33" s="595"/>
      <c r="E33" s="275"/>
      <c r="F33" s="275"/>
      <c r="G33" s="275"/>
      <c r="H33" s="275"/>
      <c r="I33" s="275"/>
      <c r="J33" s="275"/>
      <c r="K33" s="275"/>
      <c r="L33" s="275"/>
    </row>
    <row r="34" spans="1:12" ht="24" customHeight="1">
      <c r="A34" s="591" t="s">
        <v>184</v>
      </c>
      <c r="B34" s="593"/>
      <c r="C34" s="593"/>
      <c r="D34" s="594"/>
      <c r="E34" s="275"/>
      <c r="F34" s="275"/>
      <c r="G34" s="275"/>
      <c r="H34" s="275"/>
      <c r="I34" s="275"/>
      <c r="J34" s="275"/>
      <c r="K34" s="275"/>
      <c r="L34" s="275"/>
    </row>
    <row r="35" spans="1:12" ht="18.75" customHeight="1">
      <c r="A35" s="272"/>
      <c r="B35" s="273"/>
      <c r="C35" s="273"/>
      <c r="D35" s="275"/>
      <c r="E35" s="275"/>
      <c r="F35" s="275"/>
      <c r="G35" s="275"/>
      <c r="H35" s="275"/>
      <c r="I35" s="275"/>
      <c r="J35" s="275"/>
      <c r="K35" s="275"/>
      <c r="L35" s="275"/>
    </row>
    <row r="36" spans="1:12" ht="18.75" customHeight="1">
      <c r="A36" s="272"/>
      <c r="B36" s="273"/>
      <c r="C36" s="273"/>
      <c r="D36" s="173" t="s">
        <v>181</v>
      </c>
      <c r="E36" s="275"/>
      <c r="F36" s="275"/>
      <c r="G36" s="275"/>
      <c r="H36" s="275"/>
      <c r="I36" s="275"/>
      <c r="J36" s="275"/>
      <c r="K36" s="275"/>
      <c r="L36" s="275"/>
    </row>
    <row r="37" spans="1:12" ht="20.25">
      <c r="A37" s="172"/>
      <c r="B37" s="172"/>
      <c r="C37" s="172"/>
      <c r="D37" s="173"/>
      <c r="E37" s="173"/>
      <c r="F37" s="173"/>
      <c r="G37" s="173"/>
      <c r="H37" s="173"/>
      <c r="I37" s="173"/>
      <c r="J37" s="173"/>
      <c r="K37" s="173"/>
      <c r="L37" s="173"/>
    </row>
    <row r="38" spans="1:12" ht="20.25">
      <c r="A38" s="172"/>
      <c r="B38" s="172"/>
      <c r="C38" s="172"/>
      <c r="D38" s="174" t="s">
        <v>66</v>
      </c>
      <c r="E38" s="174"/>
      <c r="F38" s="174"/>
      <c r="G38" s="174"/>
      <c r="H38" s="174"/>
      <c r="I38" s="174"/>
      <c r="J38" s="174"/>
      <c r="K38" s="174"/>
      <c r="L38" s="174"/>
    </row>
    <row r="39" spans="1:12" ht="63">
      <c r="A39" s="38" t="s">
        <v>175</v>
      </c>
      <c r="B39" s="6" t="s">
        <v>223</v>
      </c>
      <c r="C39" s="6" t="s">
        <v>224</v>
      </c>
      <c r="D39" s="6" t="str">
        <f>D9</f>
        <v>Német Nemzetiségi Önkormányzat 2018. évi eredeti előirányzat </v>
      </c>
      <c r="E39" s="298"/>
      <c r="F39" s="279"/>
      <c r="G39" s="279"/>
      <c r="H39" s="279"/>
      <c r="I39" s="279"/>
      <c r="J39" s="279"/>
      <c r="K39" s="279"/>
      <c r="L39" s="279"/>
    </row>
    <row r="40" spans="1:12" ht="20.25">
      <c r="A40" s="36" t="s">
        <v>72</v>
      </c>
      <c r="B40" s="179">
        <v>1817</v>
      </c>
      <c r="C40" s="179">
        <v>1844</v>
      </c>
      <c r="D40" s="179">
        <f>1844+107</f>
        <v>1951</v>
      </c>
      <c r="E40" s="283"/>
      <c r="F40" s="283"/>
      <c r="G40" s="283"/>
      <c r="H40" s="283"/>
      <c r="I40" s="283"/>
      <c r="J40" s="283"/>
      <c r="K40" s="283"/>
      <c r="L40" s="283"/>
    </row>
    <row r="41" spans="1:12" ht="20.25">
      <c r="A41" s="36" t="s">
        <v>176</v>
      </c>
      <c r="B41" s="180">
        <v>633</v>
      </c>
      <c r="C41" s="180">
        <f>545+242</f>
        <v>787</v>
      </c>
      <c r="D41" s="180">
        <f>545</f>
        <v>545</v>
      </c>
      <c r="E41" s="284"/>
      <c r="F41" s="284"/>
      <c r="G41" s="284"/>
      <c r="H41" s="284"/>
      <c r="I41" s="284"/>
      <c r="J41" s="284"/>
      <c r="K41" s="284"/>
      <c r="L41" s="284"/>
    </row>
    <row r="42" spans="1:12" ht="20.25">
      <c r="A42" s="110" t="s">
        <v>190</v>
      </c>
      <c r="B42" s="181"/>
      <c r="C42" s="181"/>
      <c r="D42" s="181"/>
      <c r="E42" s="279"/>
      <c r="F42" s="279"/>
      <c r="G42" s="279"/>
      <c r="H42" s="279"/>
      <c r="I42" s="279"/>
      <c r="J42" s="279"/>
      <c r="K42" s="279"/>
      <c r="L42" s="279"/>
    </row>
    <row r="43" spans="1:12" ht="20.25">
      <c r="A43" s="36" t="s">
        <v>177</v>
      </c>
      <c r="B43" s="182">
        <f>SUM(B44:B47)</f>
        <v>1980</v>
      </c>
      <c r="C43" s="182">
        <f>SUM(C44:C47)</f>
        <v>1700</v>
      </c>
      <c r="D43" s="182">
        <f>SUM(D44:D47)</f>
        <v>700</v>
      </c>
      <c r="E43" s="285"/>
      <c r="F43" s="285"/>
      <c r="G43" s="285"/>
      <c r="H43" s="285"/>
      <c r="I43" s="285"/>
      <c r="J43" s="285"/>
      <c r="K43" s="285"/>
      <c r="L43" s="285"/>
    </row>
    <row r="44" spans="1:12" ht="20.25">
      <c r="A44" s="37" t="s">
        <v>389</v>
      </c>
      <c r="B44" s="183">
        <v>80</v>
      </c>
      <c r="C44" s="208">
        <v>400</v>
      </c>
      <c r="D44" s="208">
        <v>400</v>
      </c>
      <c r="E44" s="286"/>
      <c r="F44" s="286"/>
      <c r="G44" s="286"/>
      <c r="H44" s="286"/>
      <c r="I44" s="286"/>
      <c r="J44" s="286"/>
      <c r="K44" s="286"/>
      <c r="L44" s="286"/>
    </row>
    <row r="45" spans="1:12" ht="20.25">
      <c r="A45" s="37" t="s">
        <v>212</v>
      </c>
      <c r="B45" s="183">
        <f>1750</f>
        <v>1750</v>
      </c>
      <c r="C45" s="208">
        <v>300</v>
      </c>
      <c r="D45" s="208">
        <v>300</v>
      </c>
      <c r="E45" s="286"/>
      <c r="F45" s="286"/>
      <c r="G45" s="286"/>
      <c r="H45" s="286"/>
      <c r="I45" s="286"/>
      <c r="J45" s="286"/>
      <c r="K45" s="286"/>
      <c r="L45" s="286"/>
    </row>
    <row r="46" spans="1:13" ht="20.25">
      <c r="A46" s="37" t="s">
        <v>231</v>
      </c>
      <c r="B46" s="183">
        <v>0</v>
      </c>
      <c r="C46" s="208">
        <v>1000</v>
      </c>
      <c r="D46" s="208">
        <v>0</v>
      </c>
      <c r="E46" s="286"/>
      <c r="F46" s="286"/>
      <c r="G46" s="286"/>
      <c r="H46" s="286"/>
      <c r="I46" s="286"/>
      <c r="J46" s="286"/>
      <c r="K46" s="286"/>
      <c r="L46" s="286"/>
      <c r="M46" s="111"/>
    </row>
    <row r="47" spans="1:12" ht="20.25">
      <c r="A47" s="37" t="s">
        <v>191</v>
      </c>
      <c r="B47" s="183">
        <v>150</v>
      </c>
      <c r="C47" s="208"/>
      <c r="D47" s="208"/>
      <c r="E47" s="286"/>
      <c r="F47" s="286"/>
      <c r="G47" s="286"/>
      <c r="H47" s="286"/>
      <c r="I47" s="286"/>
      <c r="J47" s="286"/>
      <c r="K47" s="286"/>
      <c r="L47" s="286"/>
    </row>
    <row r="48" spans="1:12" ht="31.5">
      <c r="A48" s="112" t="s">
        <v>178</v>
      </c>
      <c r="B48" s="182">
        <v>700</v>
      </c>
      <c r="C48" s="179">
        <v>850</v>
      </c>
      <c r="D48" s="179">
        <f>850</f>
        <v>850</v>
      </c>
      <c r="E48" s="283"/>
      <c r="F48" s="283"/>
      <c r="G48" s="283"/>
      <c r="H48" s="283"/>
      <c r="I48" s="283"/>
      <c r="J48" s="283"/>
      <c r="K48" s="283"/>
      <c r="L48" s="283"/>
    </row>
    <row r="49" spans="1:12" ht="20.25">
      <c r="A49" s="112" t="s">
        <v>189</v>
      </c>
      <c r="B49" s="182">
        <f>80+490+120</f>
        <v>690</v>
      </c>
      <c r="C49" s="179">
        <v>0</v>
      </c>
      <c r="D49" s="179">
        <v>0</v>
      </c>
      <c r="E49" s="283"/>
      <c r="F49" s="283"/>
      <c r="G49" s="283"/>
      <c r="H49" s="283"/>
      <c r="I49" s="283"/>
      <c r="J49" s="283"/>
      <c r="K49" s="283"/>
      <c r="L49" s="283"/>
    </row>
    <row r="50" spans="1:12" ht="31.5">
      <c r="A50" s="112" t="s">
        <v>225</v>
      </c>
      <c r="B50" s="182"/>
      <c r="C50" s="179">
        <v>105</v>
      </c>
      <c r="D50" s="179">
        <v>0</v>
      </c>
      <c r="E50" s="283"/>
      <c r="F50" s="283"/>
      <c r="G50" s="283"/>
      <c r="H50" s="283"/>
      <c r="I50" s="283"/>
      <c r="J50" s="283"/>
      <c r="K50" s="283"/>
      <c r="L50" s="283"/>
    </row>
    <row r="51" spans="1:12" ht="20.25">
      <c r="A51" s="112" t="s">
        <v>226</v>
      </c>
      <c r="B51" s="182"/>
      <c r="C51" s="179">
        <v>60</v>
      </c>
      <c r="D51" s="179">
        <v>0</v>
      </c>
      <c r="E51" s="283"/>
      <c r="F51" s="283"/>
      <c r="G51" s="283"/>
      <c r="H51" s="283"/>
      <c r="I51" s="283"/>
      <c r="J51" s="283"/>
      <c r="K51" s="283"/>
      <c r="L51" s="283"/>
    </row>
    <row r="52" spans="1:13" ht="31.5">
      <c r="A52" s="112" t="s">
        <v>227</v>
      </c>
      <c r="B52" s="182"/>
      <c r="C52" s="179">
        <v>30</v>
      </c>
      <c r="D52" s="179">
        <v>0</v>
      </c>
      <c r="E52" s="283"/>
      <c r="F52" s="283"/>
      <c r="G52" s="283"/>
      <c r="H52" s="283"/>
      <c r="I52" s="283"/>
      <c r="J52" s="283"/>
      <c r="K52" s="283"/>
      <c r="L52" s="283"/>
      <c r="M52" s="111"/>
    </row>
    <row r="53" spans="1:13" ht="20.25">
      <c r="A53" s="112" t="s">
        <v>282</v>
      </c>
      <c r="B53" s="182"/>
      <c r="C53" s="179"/>
      <c r="D53" s="179">
        <v>100</v>
      </c>
      <c r="E53" s="283"/>
      <c r="F53" s="283"/>
      <c r="G53" s="283"/>
      <c r="H53" s="283"/>
      <c r="I53" s="283"/>
      <c r="J53" s="283"/>
      <c r="K53" s="283"/>
      <c r="L53" s="283"/>
      <c r="M53" s="111"/>
    </row>
    <row r="54" spans="1:13" ht="31.5">
      <c r="A54" s="112" t="s">
        <v>409</v>
      </c>
      <c r="B54" s="182"/>
      <c r="C54" s="179"/>
      <c r="D54" s="179">
        <f>60+1000</f>
        <v>1060</v>
      </c>
      <c r="E54" s="283"/>
      <c r="F54" s="283"/>
      <c r="G54" s="283"/>
      <c r="H54" s="283"/>
      <c r="I54" s="283"/>
      <c r="J54" s="283"/>
      <c r="K54" s="283"/>
      <c r="L54" s="283"/>
      <c r="M54" s="111"/>
    </row>
    <row r="55" spans="1:13" ht="20.25">
      <c r="A55" s="3" t="s">
        <v>179</v>
      </c>
      <c r="B55" s="184">
        <v>300</v>
      </c>
      <c r="C55" s="182">
        <v>300</v>
      </c>
      <c r="D55" s="182">
        <v>400</v>
      </c>
      <c r="E55" s="285"/>
      <c r="F55" s="285"/>
      <c r="G55" s="285"/>
      <c r="H55" s="285"/>
      <c r="I55" s="285"/>
      <c r="J55" s="285"/>
      <c r="K55" s="285"/>
      <c r="L55" s="285"/>
      <c r="M55" s="111"/>
    </row>
    <row r="56" spans="1:13" ht="27" customHeight="1">
      <c r="A56" s="563" t="s">
        <v>364</v>
      </c>
      <c r="B56" s="181"/>
      <c r="C56" s="181">
        <f>C48+C50+C51+C52+C43+C40</f>
        <v>4589</v>
      </c>
      <c r="D56" s="181">
        <f>D48+D50+D51+D52+D43+D40+D53+D54</f>
        <v>4661</v>
      </c>
      <c r="M56" s="111"/>
    </row>
  </sheetData>
  <sheetProtection/>
  <mergeCells count="6">
    <mergeCell ref="A32:D32"/>
    <mergeCell ref="A34:D34"/>
    <mergeCell ref="A1:J1"/>
    <mergeCell ref="A3:J3"/>
    <mergeCell ref="A5:J5"/>
    <mergeCell ref="A33:D3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6" r:id="rId1"/>
  <rowBreaks count="1" manualBreakCount="1">
    <brk id="3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view="pageBreakPreview" zoomScale="80" zoomScaleSheetLayoutView="80" zoomScalePageLayoutView="0" workbookViewId="0" topLeftCell="A32">
      <selection activeCell="E47" sqref="E47"/>
    </sheetView>
  </sheetViews>
  <sheetFormatPr defaultColWidth="44.75390625" defaultRowHeight="19.5" customHeight="1"/>
  <cols>
    <col min="1" max="1" width="16.625" style="1" customWidth="1"/>
    <col min="2" max="2" width="110.625" style="1" customWidth="1"/>
    <col min="3" max="3" width="24.00390625" style="1" hidden="1" customWidth="1"/>
    <col min="4" max="4" width="26.875" style="1" customWidth="1"/>
    <col min="5" max="5" width="29.625" style="1" customWidth="1"/>
    <col min="6" max="6" width="25.25390625" style="1" customWidth="1"/>
    <col min="7" max="7" width="23.00390625" style="1" customWidth="1"/>
    <col min="8" max="8" width="21.00390625" style="1" customWidth="1"/>
    <col min="9" max="9" width="24.875" style="1" customWidth="1"/>
    <col min="10" max="16384" width="44.75390625" style="1" customWidth="1"/>
  </cols>
  <sheetData>
    <row r="1" spans="1:5" ht="23.25">
      <c r="A1" s="596" t="str">
        <f>Költségvetés!A1</f>
        <v>Pilisvörösvár Német Nemzetiségi Önkormányzata Képviselő-testületének  14/2018. (II. 05.) sz. határozata</v>
      </c>
      <c r="B1" s="596"/>
      <c r="C1" s="597"/>
      <c r="D1" s="595"/>
      <c r="E1" s="595"/>
    </row>
    <row r="2" spans="1:5" ht="23.25" customHeight="1">
      <c r="A2" s="596" t="str">
        <f>Költségvetés!A3</f>
        <v>a Pilisvörösvár Német Nemzetiségi Önkormányzata 2018. évi költségvetéséről</v>
      </c>
      <c r="B2" s="596"/>
      <c r="C2" s="597"/>
      <c r="D2" s="595"/>
      <c r="E2" s="595"/>
    </row>
    <row r="3" spans="1:3" ht="19.5" customHeight="1">
      <c r="A3" s="170"/>
      <c r="B3" s="170"/>
      <c r="C3" s="171"/>
    </row>
    <row r="4" spans="1:5" ht="19.5" customHeight="1">
      <c r="A4" s="596" t="s">
        <v>67</v>
      </c>
      <c r="B4" s="596"/>
      <c r="C4" s="597"/>
      <c r="D4" s="595"/>
      <c r="E4" s="595"/>
    </row>
    <row r="5" spans="1:5" ht="19.5" customHeight="1">
      <c r="A5" s="276"/>
      <c r="B5" s="276"/>
      <c r="C5" s="277"/>
      <c r="D5" s="278"/>
      <c r="E5" s="278"/>
    </row>
    <row r="6" spans="1:5" ht="19.5" customHeight="1">
      <c r="A6" s="276"/>
      <c r="B6" s="276"/>
      <c r="C6" s="277"/>
      <c r="D6" s="278"/>
      <c r="E6" s="173" t="s">
        <v>172</v>
      </c>
    </row>
    <row r="7" spans="1:5" ht="19.5" customHeight="1">
      <c r="A7" s="2"/>
      <c r="B7" s="2"/>
      <c r="E7" s="173"/>
    </row>
    <row r="8" ht="19.5" customHeight="1">
      <c r="E8" s="174" t="s">
        <v>66</v>
      </c>
    </row>
    <row r="9" spans="1:5" ht="81.75" thickBot="1">
      <c r="A9" s="162" t="s">
        <v>21</v>
      </c>
      <c r="B9" s="196" t="s">
        <v>107</v>
      </c>
      <c r="C9" s="169" t="s">
        <v>214</v>
      </c>
      <c r="D9" s="169" t="s">
        <v>233</v>
      </c>
      <c r="E9" s="169" t="str">
        <f>Költségvetés!D9</f>
        <v>Német Nemzetiségi Önkormányzat 2018. évi eredeti előirányzat </v>
      </c>
    </row>
    <row r="10" spans="1:5" ht="23.25" hidden="1">
      <c r="A10" s="163" t="s">
        <v>322</v>
      </c>
      <c r="B10" s="378" t="s">
        <v>317</v>
      </c>
      <c r="C10" s="169"/>
      <c r="D10" s="544"/>
      <c r="E10" s="549"/>
    </row>
    <row r="11" spans="1:5" ht="22.5" hidden="1">
      <c r="A11" s="163" t="s">
        <v>323</v>
      </c>
      <c r="B11" s="378" t="s">
        <v>318</v>
      </c>
      <c r="C11" s="169"/>
      <c r="D11" s="544"/>
      <c r="E11" s="550"/>
    </row>
    <row r="12" spans="1:5" ht="22.5" hidden="1">
      <c r="A12" s="163" t="s">
        <v>324</v>
      </c>
      <c r="B12" s="378" t="s">
        <v>319</v>
      </c>
      <c r="C12" s="169"/>
      <c r="D12" s="544"/>
      <c r="E12" s="550"/>
    </row>
    <row r="13" spans="1:5" ht="41.25" hidden="1" thickBot="1">
      <c r="A13" s="415" t="s">
        <v>325</v>
      </c>
      <c r="B13" s="416" t="s">
        <v>320</v>
      </c>
      <c r="C13" s="417"/>
      <c r="D13" s="551"/>
      <c r="E13" s="552"/>
    </row>
    <row r="14" spans="1:5" ht="22.5">
      <c r="A14" s="566" t="s">
        <v>251</v>
      </c>
      <c r="B14" s="567" t="s">
        <v>321</v>
      </c>
      <c r="C14" s="568"/>
      <c r="D14" s="569"/>
      <c r="E14" s="570">
        <f>SUM(E10:E13)</f>
        <v>0</v>
      </c>
    </row>
    <row r="15" spans="1:5" ht="23.25">
      <c r="A15" s="163" t="s">
        <v>23</v>
      </c>
      <c r="B15" s="378" t="s">
        <v>387</v>
      </c>
      <c r="C15" s="169"/>
      <c r="D15" s="544"/>
      <c r="E15" s="549">
        <v>346050</v>
      </c>
    </row>
    <row r="16" spans="1:5" ht="40.5">
      <c r="A16" s="163" t="s">
        <v>23</v>
      </c>
      <c r="B16" s="199" t="s">
        <v>232</v>
      </c>
      <c r="C16" s="209">
        <v>4181</v>
      </c>
      <c r="D16" s="209">
        <f>(391*2)+2498</f>
        <v>3280</v>
      </c>
      <c r="E16" s="209">
        <f>782+2356+1000</f>
        <v>4138</v>
      </c>
    </row>
    <row r="17" spans="1:5" ht="23.25">
      <c r="A17" s="163" t="s">
        <v>23</v>
      </c>
      <c r="B17" s="199" t="s">
        <v>64</v>
      </c>
      <c r="C17" s="210">
        <v>4000</v>
      </c>
      <c r="D17" s="210">
        <v>4000</v>
      </c>
      <c r="E17" s="209">
        <v>2320</v>
      </c>
    </row>
    <row r="18" spans="1:5" ht="24" thickBot="1">
      <c r="A18" s="163" t="s">
        <v>23</v>
      </c>
      <c r="B18" s="199" t="s">
        <v>65</v>
      </c>
      <c r="C18" s="209">
        <v>0</v>
      </c>
      <c r="D18" s="209"/>
      <c r="E18" s="209"/>
    </row>
    <row r="19" spans="1:5" ht="23.25" thickBot="1">
      <c r="A19" s="418" t="s">
        <v>23</v>
      </c>
      <c r="B19" s="419" t="s">
        <v>22</v>
      </c>
      <c r="C19" s="420">
        <v>8181</v>
      </c>
      <c r="D19" s="548">
        <f>SUM(D16:D18)</f>
        <v>7280</v>
      </c>
      <c r="E19" s="548">
        <f>SUM(E15:E18)</f>
        <v>352508</v>
      </c>
    </row>
    <row r="20" spans="1:5" ht="22.5">
      <c r="A20" s="165" t="s">
        <v>25</v>
      </c>
      <c r="B20" s="206" t="s">
        <v>24</v>
      </c>
      <c r="C20" s="211">
        <v>8181</v>
      </c>
      <c r="D20" s="211">
        <f>D19</f>
        <v>7280</v>
      </c>
      <c r="E20" s="211">
        <f>E19+E14</f>
        <v>352508</v>
      </c>
    </row>
    <row r="21" spans="1:5" ht="23.25">
      <c r="A21" s="163" t="s">
        <v>42</v>
      </c>
      <c r="B21" s="168" t="s">
        <v>41</v>
      </c>
      <c r="C21" s="210">
        <v>0</v>
      </c>
      <c r="D21" s="210">
        <v>0</v>
      </c>
      <c r="E21" s="210"/>
    </row>
    <row r="22" spans="1:5" ht="23.25">
      <c r="A22" s="163" t="s">
        <v>44</v>
      </c>
      <c r="B22" s="168" t="s">
        <v>43</v>
      </c>
      <c r="C22" s="210">
        <v>0</v>
      </c>
      <c r="D22" s="210">
        <v>0</v>
      </c>
      <c r="E22" s="210"/>
    </row>
    <row r="23" spans="1:5" ht="22.5">
      <c r="A23" s="165" t="s">
        <v>46</v>
      </c>
      <c r="B23" s="206" t="s">
        <v>45</v>
      </c>
      <c r="C23" s="211">
        <v>0</v>
      </c>
      <c r="D23" s="211">
        <f>SUM(D21:D22)</f>
        <v>0</v>
      </c>
      <c r="E23" s="211">
        <f>SUM(E21:E22)</f>
        <v>0</v>
      </c>
    </row>
    <row r="24" spans="1:5" ht="22.5">
      <c r="A24" s="165" t="s">
        <v>27</v>
      </c>
      <c r="B24" s="206" t="s">
        <v>26</v>
      </c>
      <c r="C24" s="211">
        <v>0</v>
      </c>
      <c r="D24" s="211">
        <v>0</v>
      </c>
      <c r="E24" s="211">
        <v>0</v>
      </c>
    </row>
    <row r="25" spans="1:5" ht="23.25">
      <c r="A25" s="163" t="s">
        <v>187</v>
      </c>
      <c r="B25" s="203" t="s">
        <v>186</v>
      </c>
      <c r="C25" s="210">
        <v>453</v>
      </c>
      <c r="D25" s="210">
        <v>454</v>
      </c>
      <c r="E25" s="210">
        <v>454</v>
      </c>
    </row>
    <row r="26" spans="1:5" ht="23.25">
      <c r="A26" s="163" t="s">
        <v>30</v>
      </c>
      <c r="B26" s="203" t="s">
        <v>29</v>
      </c>
      <c r="C26" s="210">
        <v>0</v>
      </c>
      <c r="D26" s="210"/>
      <c r="E26" s="210"/>
    </row>
    <row r="27" spans="1:5" ht="23.25">
      <c r="A27" s="163" t="s">
        <v>32</v>
      </c>
      <c r="B27" s="203" t="s">
        <v>31</v>
      </c>
      <c r="C27" s="210">
        <v>0</v>
      </c>
      <c r="D27" s="210"/>
      <c r="E27" s="210"/>
    </row>
    <row r="28" spans="1:5" ht="23.25">
      <c r="A28" s="163" t="s">
        <v>34</v>
      </c>
      <c r="B28" s="203" t="s">
        <v>33</v>
      </c>
      <c r="C28" s="210">
        <v>0</v>
      </c>
      <c r="D28" s="210"/>
      <c r="E28" s="210"/>
    </row>
    <row r="29" spans="1:5" ht="22.5">
      <c r="A29" s="165" t="s">
        <v>36</v>
      </c>
      <c r="B29" s="206" t="s">
        <v>35</v>
      </c>
      <c r="C29" s="211">
        <v>453</v>
      </c>
      <c r="D29" s="211">
        <f>SUM(D25:D28)</f>
        <v>454</v>
      </c>
      <c r="E29" s="211">
        <f>SUM(E25:E28)</f>
        <v>454</v>
      </c>
    </row>
    <row r="30" spans="1:5" ht="22.5">
      <c r="A30" s="165" t="s">
        <v>48</v>
      </c>
      <c r="B30" s="206" t="s">
        <v>47</v>
      </c>
      <c r="C30" s="211">
        <v>0</v>
      </c>
      <c r="D30" s="211">
        <v>0</v>
      </c>
      <c r="E30" s="211">
        <v>0</v>
      </c>
    </row>
    <row r="31" spans="1:5" ht="23.25">
      <c r="A31" s="163" t="s">
        <v>38</v>
      </c>
      <c r="B31" s="203" t="s">
        <v>37</v>
      </c>
      <c r="C31" s="210">
        <v>120</v>
      </c>
      <c r="D31" s="210">
        <v>0</v>
      </c>
      <c r="E31" s="210"/>
    </row>
    <row r="32" spans="1:5" ht="22.5">
      <c r="A32" s="165" t="s">
        <v>40</v>
      </c>
      <c r="B32" s="206" t="s">
        <v>39</v>
      </c>
      <c r="C32" s="211">
        <v>120</v>
      </c>
      <c r="D32" s="211">
        <f>SUM(D31)</f>
        <v>0</v>
      </c>
      <c r="E32" s="211">
        <f>SUM(E31)</f>
        <v>0</v>
      </c>
    </row>
    <row r="33" spans="1:5" ht="23.25">
      <c r="A33" s="163" t="s">
        <v>51</v>
      </c>
      <c r="B33" s="203" t="s">
        <v>50</v>
      </c>
      <c r="C33" s="210">
        <v>0</v>
      </c>
      <c r="D33" s="210">
        <v>0</v>
      </c>
      <c r="E33" s="210"/>
    </row>
    <row r="34" spans="1:5" ht="22.5">
      <c r="A34" s="165" t="s">
        <v>53</v>
      </c>
      <c r="B34" s="206" t="s">
        <v>52</v>
      </c>
      <c r="C34" s="211">
        <v>0</v>
      </c>
      <c r="D34" s="211">
        <f>SUM(D33)</f>
        <v>0</v>
      </c>
      <c r="E34" s="211">
        <f>SUM(E33)</f>
        <v>0</v>
      </c>
    </row>
    <row r="35" spans="1:5" ht="23.25">
      <c r="A35" s="166"/>
      <c r="B35" s="201" t="s">
        <v>68</v>
      </c>
      <c r="C35" s="212">
        <v>8754</v>
      </c>
      <c r="D35" s="212">
        <f>D20+D24+D29+D32</f>
        <v>7734</v>
      </c>
      <c r="E35" s="212">
        <f>E20+E24+E29+E32</f>
        <v>352962</v>
      </c>
    </row>
    <row r="36" spans="1:5" ht="23.25">
      <c r="A36" s="166"/>
      <c r="B36" s="201" t="s">
        <v>69</v>
      </c>
      <c r="C36" s="212">
        <v>0</v>
      </c>
      <c r="D36" s="212">
        <f>D34+D30+D23</f>
        <v>0</v>
      </c>
      <c r="E36" s="212">
        <f>E34+E30+E23</f>
        <v>0</v>
      </c>
    </row>
    <row r="37" spans="1:5" ht="22.5">
      <c r="A37" s="167" t="s">
        <v>55</v>
      </c>
      <c r="B37" s="202" t="s">
        <v>54</v>
      </c>
      <c r="C37" s="213">
        <v>8754</v>
      </c>
      <c r="D37" s="213">
        <f>SUM(D35:D36)</f>
        <v>7734</v>
      </c>
      <c r="E37" s="213">
        <f>SUM(E35:E36)</f>
        <v>352962</v>
      </c>
    </row>
    <row r="38" spans="1:5" s="4" customFormat="1" ht="23.25">
      <c r="A38" s="166"/>
      <c r="B38" s="207" t="s">
        <v>56</v>
      </c>
      <c r="C38" s="212">
        <f>C35-Kiadás!C25</f>
        <v>0</v>
      </c>
      <c r="D38" s="212">
        <f>D35-Kiadás!D25</f>
        <v>-4365</v>
      </c>
      <c r="E38" s="212">
        <f>E35-Kiadás!E25</f>
        <v>341141</v>
      </c>
    </row>
    <row r="39" spans="1:5" s="4" customFormat="1" ht="23.25">
      <c r="A39" s="166"/>
      <c r="B39" s="207" t="s">
        <v>57</v>
      </c>
      <c r="C39" s="212">
        <f>C36-Kiadás!C26</f>
        <v>0</v>
      </c>
      <c r="D39" s="212">
        <f>D36-Kiadás!D26</f>
        <v>0</v>
      </c>
      <c r="E39" s="212">
        <f>E36-Kiadás!E26</f>
        <v>-1500</v>
      </c>
    </row>
    <row r="40" spans="1:5" ht="23.25">
      <c r="A40" s="168" t="s">
        <v>59</v>
      </c>
      <c r="B40" s="168" t="s">
        <v>407</v>
      </c>
      <c r="C40" s="214">
        <v>0</v>
      </c>
      <c r="D40" s="215">
        <v>4365</v>
      </c>
      <c r="E40" s="589">
        <f>6409-1500</f>
        <v>4909</v>
      </c>
    </row>
    <row r="41" spans="1:5" ht="23.25">
      <c r="A41" s="168" t="s">
        <v>59</v>
      </c>
      <c r="B41" s="168" t="s">
        <v>408</v>
      </c>
      <c r="C41" s="214">
        <v>0</v>
      </c>
      <c r="D41" s="215"/>
      <c r="E41" s="215">
        <v>1500</v>
      </c>
    </row>
    <row r="42" spans="1:5" ht="22.5">
      <c r="A42" s="165" t="s">
        <v>61</v>
      </c>
      <c r="B42" s="206" t="s">
        <v>60</v>
      </c>
      <c r="C42" s="211">
        <v>0</v>
      </c>
      <c r="D42" s="211">
        <f>SUM(D40:D41)</f>
        <v>4365</v>
      </c>
      <c r="E42" s="211">
        <f>SUM(E40:E41)</f>
        <v>6409</v>
      </c>
    </row>
    <row r="43" spans="1:5" ht="22.5">
      <c r="A43" s="165" t="s">
        <v>63</v>
      </c>
      <c r="B43" s="206" t="s">
        <v>62</v>
      </c>
      <c r="C43" s="211">
        <v>0</v>
      </c>
      <c r="D43" s="211">
        <f>SUM(D42)</f>
        <v>4365</v>
      </c>
      <c r="E43" s="211">
        <f>SUM(E42)</f>
        <v>6409</v>
      </c>
    </row>
    <row r="44" spans="1:5" s="5" customFormat="1" ht="22.5">
      <c r="A44" s="167"/>
      <c r="B44" s="202" t="s">
        <v>10</v>
      </c>
      <c r="C44" s="213">
        <v>8754</v>
      </c>
      <c r="D44" s="213">
        <f>D43+D37</f>
        <v>12099</v>
      </c>
      <c r="E44" s="213">
        <f>E43+E37</f>
        <v>359371</v>
      </c>
    </row>
    <row r="46" ht="19.5" customHeight="1">
      <c r="E46" s="111"/>
    </row>
  </sheetData>
  <sheetProtection/>
  <mergeCells count="3">
    <mergeCell ref="A1:E1"/>
    <mergeCell ref="A2:E2"/>
    <mergeCell ref="A4:E4"/>
  </mergeCells>
  <printOptions/>
  <pageMargins left="0.25" right="0.25" top="0.75" bottom="0.75" header="0.3" footer="0.3"/>
  <pageSetup fitToHeight="1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view="pageBreakPreview" zoomScaleSheetLayoutView="100" zoomScalePageLayoutView="0" workbookViewId="0" topLeftCell="A22">
      <selection activeCell="H9" sqref="H9"/>
    </sheetView>
  </sheetViews>
  <sheetFormatPr defaultColWidth="9.00390625" defaultRowHeight="12.75"/>
  <cols>
    <col min="1" max="1" width="12.625" style="172" customWidth="1"/>
    <col min="2" max="2" width="88.125" style="172" customWidth="1"/>
    <col min="3" max="3" width="23.25390625" style="172" hidden="1" customWidth="1"/>
    <col min="4" max="4" width="28.75390625" style="172" customWidth="1"/>
    <col min="5" max="5" width="35.125" style="172" customWidth="1"/>
    <col min="6" max="16384" width="9.125" style="172" customWidth="1"/>
  </cols>
  <sheetData>
    <row r="1" spans="1:5" ht="23.25">
      <c r="A1" s="596" t="str">
        <f>Költségvetés!A1</f>
        <v>Pilisvörösvár Német Nemzetiségi Önkormányzata Képviselő-testületének  14/2018. (II. 05.) sz. határozata</v>
      </c>
      <c r="B1" s="596"/>
      <c r="C1" s="597"/>
      <c r="D1" s="597"/>
      <c r="E1" s="597"/>
    </row>
    <row r="2" spans="1:5" ht="20.25" customHeight="1">
      <c r="A2" s="596" t="str">
        <f>Költségvetés!A3</f>
        <v>a Pilisvörösvár Német Nemzetiségi Önkormányzata 2018. évi költségvetéséről</v>
      </c>
      <c r="B2" s="596"/>
      <c r="C2" s="597"/>
      <c r="D2" s="597"/>
      <c r="E2" s="597"/>
    </row>
    <row r="3" spans="1:5" ht="23.25">
      <c r="A3" s="170"/>
      <c r="B3" s="170"/>
      <c r="C3" s="171"/>
      <c r="D3" s="171"/>
      <c r="E3" s="171"/>
    </row>
    <row r="4" spans="1:5" ht="20.25" customHeight="1">
      <c r="A4" s="596" t="s">
        <v>108</v>
      </c>
      <c r="B4" s="596"/>
      <c r="C4" s="597"/>
      <c r="D4" s="597"/>
      <c r="E4" s="597"/>
    </row>
    <row r="5" spans="1:5" ht="20.25" customHeight="1">
      <c r="A5" s="276"/>
      <c r="B5" s="276"/>
      <c r="C5" s="277"/>
      <c r="D5" s="277"/>
      <c r="E5" s="277"/>
    </row>
    <row r="6" spans="1:5" ht="20.25" customHeight="1">
      <c r="A6" s="276"/>
      <c r="B6" s="276"/>
      <c r="C6" s="277"/>
      <c r="D6" s="277"/>
      <c r="E6" s="270" t="s">
        <v>173</v>
      </c>
    </row>
    <row r="7" spans="1:5" ht="23.25">
      <c r="A7" s="170"/>
      <c r="B7" s="170"/>
      <c r="C7" s="171"/>
      <c r="D7" s="171"/>
      <c r="E7" s="270"/>
    </row>
    <row r="8" spans="1:5" ht="23.25">
      <c r="A8" s="171"/>
      <c r="B8" s="171"/>
      <c r="C8" s="171"/>
      <c r="D8" s="171"/>
      <c r="E8" s="271" t="s">
        <v>66</v>
      </c>
    </row>
    <row r="9" spans="1:5" ht="81">
      <c r="A9" s="162" t="s">
        <v>21</v>
      </c>
      <c r="B9" s="196" t="s">
        <v>107</v>
      </c>
      <c r="C9" s="169" t="s">
        <v>214</v>
      </c>
      <c r="D9" s="169" t="s">
        <v>234</v>
      </c>
      <c r="E9" s="169" t="str">
        <f>Bevétel!E9</f>
        <v>Német Nemzetiségi Önkormányzat 2018. évi eredeti előirányzat </v>
      </c>
    </row>
    <row r="10" spans="1:5" ht="23.25">
      <c r="A10" s="175" t="s">
        <v>110</v>
      </c>
      <c r="B10" s="197" t="s">
        <v>72</v>
      </c>
      <c r="C10" s="210">
        <v>1817</v>
      </c>
      <c r="D10" s="210">
        <f>Költségvetés!C40</f>
        <v>1844</v>
      </c>
      <c r="E10" s="210">
        <f>Költségvetés!D40</f>
        <v>1951</v>
      </c>
    </row>
    <row r="11" spans="1:5" ht="23.25">
      <c r="A11" s="175" t="s">
        <v>71</v>
      </c>
      <c r="B11" s="163" t="s">
        <v>109</v>
      </c>
      <c r="C11" s="210">
        <v>3370</v>
      </c>
      <c r="D11" s="210">
        <f>Költségvetés!C43+Költségvetés!C48+Költségvetés!C49+Költségvetés!C50+Költségvetés!C51+Költségvetés!C52</f>
        <v>2745</v>
      </c>
      <c r="E11" s="210">
        <f>Költségvetés!D43+Költségvetés!D48+Költségvetés!D49+Költségvetés!D50+Költségvetés!D51+Költségvetés!D52+Költségvetés!D53+Költségvetés!D54</f>
        <v>2710</v>
      </c>
    </row>
    <row r="12" spans="1:5" ht="22.5">
      <c r="A12" s="176" t="s">
        <v>73</v>
      </c>
      <c r="B12" s="198" t="s">
        <v>72</v>
      </c>
      <c r="C12" s="211">
        <v>5187</v>
      </c>
      <c r="D12" s="211">
        <f>SUM(D10:D11)</f>
        <v>4589</v>
      </c>
      <c r="E12" s="211">
        <f>SUM(E10:E11)</f>
        <v>4661</v>
      </c>
    </row>
    <row r="13" spans="1:5" ht="22.5">
      <c r="A13" s="176" t="s">
        <v>75</v>
      </c>
      <c r="B13" s="198" t="s">
        <v>74</v>
      </c>
      <c r="C13" s="211">
        <v>933</v>
      </c>
      <c r="D13" s="211">
        <f>Költségvetés!C41+Költségvetés!C55</f>
        <v>1087</v>
      </c>
      <c r="E13" s="211">
        <f>Költségvetés!D41+Költségvetés!D55</f>
        <v>945</v>
      </c>
    </row>
    <row r="14" spans="1:5" ht="22.5">
      <c r="A14" s="176" t="s">
        <v>77</v>
      </c>
      <c r="B14" s="198" t="s">
        <v>76</v>
      </c>
      <c r="C14" s="211">
        <v>600</v>
      </c>
      <c r="D14" s="211">
        <f>30+27+278+176+40+45+39+30</f>
        <v>665</v>
      </c>
      <c r="E14" s="211">
        <f>30+27+278+175+85+48+100+7+497</f>
        <v>1247</v>
      </c>
    </row>
    <row r="15" spans="1:5" ht="22.5">
      <c r="A15" s="176" t="s">
        <v>79</v>
      </c>
      <c r="B15" s="198" t="s">
        <v>78</v>
      </c>
      <c r="C15" s="211">
        <v>0</v>
      </c>
      <c r="D15" s="211">
        <v>0</v>
      </c>
      <c r="E15" s="211">
        <f>D15</f>
        <v>0</v>
      </c>
    </row>
    <row r="16" spans="1:5" ht="23.25">
      <c r="A16" s="175" t="s">
        <v>81</v>
      </c>
      <c r="B16" s="199" t="s">
        <v>80</v>
      </c>
      <c r="C16" s="209">
        <v>250</v>
      </c>
      <c r="D16" s="209">
        <f>250+266+92+1</f>
        <v>609</v>
      </c>
      <c r="E16" s="210">
        <v>200</v>
      </c>
    </row>
    <row r="17" spans="1:5" ht="23.25">
      <c r="A17" s="175" t="s">
        <v>84</v>
      </c>
      <c r="B17" s="199" t="s">
        <v>82</v>
      </c>
      <c r="C17" s="209">
        <v>1735</v>
      </c>
      <c r="D17" s="209">
        <v>1800</v>
      </c>
      <c r="E17" s="210">
        <f>200+125+450+200</f>
        <v>975</v>
      </c>
    </row>
    <row r="18" spans="1:5" ht="23.25">
      <c r="A18" s="175" t="s">
        <v>213</v>
      </c>
      <c r="B18" s="200" t="s">
        <v>83</v>
      </c>
      <c r="C18" s="209">
        <v>49</v>
      </c>
      <c r="D18" s="209">
        <v>3349</v>
      </c>
      <c r="E18" s="210">
        <f>363+3430</f>
        <v>3793</v>
      </c>
    </row>
    <row r="19" spans="1:5" ht="22.5">
      <c r="A19" s="176" t="s">
        <v>86</v>
      </c>
      <c r="B19" s="198" t="s">
        <v>85</v>
      </c>
      <c r="C19" s="211">
        <v>2034</v>
      </c>
      <c r="D19" s="211">
        <f>SUM(D16:D18)</f>
        <v>5758</v>
      </c>
      <c r="E19" s="211">
        <f>SUM(E16:E18)</f>
        <v>4968</v>
      </c>
    </row>
    <row r="20" spans="1:5" ht="23.25">
      <c r="A20" s="175" t="s">
        <v>188</v>
      </c>
      <c r="B20" s="199" t="s">
        <v>182</v>
      </c>
      <c r="C20" s="210">
        <v>0</v>
      </c>
      <c r="D20" s="210">
        <v>0</v>
      </c>
      <c r="E20" s="590">
        <v>0</v>
      </c>
    </row>
    <row r="21" spans="1:5" ht="22.5">
      <c r="A21" s="176" t="s">
        <v>88</v>
      </c>
      <c r="B21" s="198" t="s">
        <v>87</v>
      </c>
      <c r="C21" s="211">
        <v>0</v>
      </c>
      <c r="D21" s="211">
        <f>SUM(D20)</f>
        <v>0</v>
      </c>
      <c r="E21" s="211">
        <f>SUM(E20)</f>
        <v>0</v>
      </c>
    </row>
    <row r="22" spans="1:5" ht="23.25">
      <c r="A22" s="175" t="s">
        <v>90</v>
      </c>
      <c r="B22" s="199" t="s">
        <v>406</v>
      </c>
      <c r="C22" s="210"/>
      <c r="D22" s="210"/>
      <c r="E22" s="210">
        <v>1500</v>
      </c>
    </row>
    <row r="23" spans="1:5" ht="22.5">
      <c r="A23" s="176" t="s">
        <v>90</v>
      </c>
      <c r="B23" s="198" t="s">
        <v>89</v>
      </c>
      <c r="C23" s="211">
        <v>0</v>
      </c>
      <c r="D23" s="211">
        <v>0</v>
      </c>
      <c r="E23" s="211">
        <f>SUM(E22)</f>
        <v>1500</v>
      </c>
    </row>
    <row r="24" spans="1:5" ht="22.5">
      <c r="A24" s="176" t="s">
        <v>92</v>
      </c>
      <c r="B24" s="198" t="s">
        <v>91</v>
      </c>
      <c r="C24" s="211">
        <v>0</v>
      </c>
      <c r="D24" s="211">
        <v>0</v>
      </c>
      <c r="E24" s="211">
        <v>0</v>
      </c>
    </row>
    <row r="25" spans="1:5" ht="23.25">
      <c r="A25" s="177"/>
      <c r="B25" s="201" t="s">
        <v>111</v>
      </c>
      <c r="C25" s="212">
        <v>8754</v>
      </c>
      <c r="D25" s="221">
        <f>D12+D13+D14+D15+D19</f>
        <v>12099</v>
      </c>
      <c r="E25" s="221">
        <f>E12+E13+E14+E15+E19</f>
        <v>11821</v>
      </c>
    </row>
    <row r="26" spans="1:5" ht="23.25">
      <c r="A26" s="177"/>
      <c r="B26" s="201" t="s">
        <v>112</v>
      </c>
      <c r="C26" s="212">
        <v>0</v>
      </c>
      <c r="D26" s="221">
        <f>D21+D23+D24</f>
        <v>0</v>
      </c>
      <c r="E26" s="221">
        <f>E21+E23+E24</f>
        <v>1500</v>
      </c>
    </row>
    <row r="27" spans="1:5" ht="22.5">
      <c r="A27" s="167" t="s">
        <v>94</v>
      </c>
      <c r="B27" s="202" t="s">
        <v>93</v>
      </c>
      <c r="C27" s="213">
        <v>8754</v>
      </c>
      <c r="D27" s="217">
        <f>SUM(D25:D26)</f>
        <v>12099</v>
      </c>
      <c r="E27" s="217">
        <f>SUM(E25:E26)</f>
        <v>13321</v>
      </c>
    </row>
    <row r="28" spans="1:5" ht="23.25">
      <c r="A28" s="168" t="s">
        <v>96</v>
      </c>
      <c r="B28" s="203" t="s">
        <v>95</v>
      </c>
      <c r="C28" s="210">
        <v>0</v>
      </c>
      <c r="D28" s="216">
        <v>0</v>
      </c>
      <c r="E28" s="216"/>
    </row>
    <row r="29" spans="1:5" ht="23.25">
      <c r="A29" s="168" t="s">
        <v>98</v>
      </c>
      <c r="B29" s="204" t="s">
        <v>97</v>
      </c>
      <c r="C29" s="210">
        <v>0</v>
      </c>
      <c r="D29" s="216">
        <v>0</v>
      </c>
      <c r="E29" s="216"/>
    </row>
    <row r="30" spans="1:5" ht="23.25">
      <c r="A30" s="168" t="s">
        <v>100</v>
      </c>
      <c r="B30" s="204" t="s">
        <v>99</v>
      </c>
      <c r="C30" s="210">
        <v>0</v>
      </c>
      <c r="D30" s="216">
        <v>0</v>
      </c>
      <c r="E30" s="216">
        <v>346050</v>
      </c>
    </row>
    <row r="31" spans="1:5" ht="23.25">
      <c r="A31" s="168" t="s">
        <v>102</v>
      </c>
      <c r="B31" s="204" t="s">
        <v>101</v>
      </c>
      <c r="C31" s="210">
        <v>0</v>
      </c>
      <c r="D31" s="216">
        <v>0</v>
      </c>
      <c r="E31" s="216"/>
    </row>
    <row r="32" spans="1:5" ht="23.25">
      <c r="A32" s="178" t="s">
        <v>104</v>
      </c>
      <c r="B32" s="205" t="s">
        <v>103</v>
      </c>
      <c r="C32" s="210">
        <v>0</v>
      </c>
      <c r="D32" s="219">
        <f>SUM(D28:D31)</f>
        <v>0</v>
      </c>
      <c r="E32" s="219">
        <f>SUM(E28:E31)</f>
        <v>346050</v>
      </c>
    </row>
    <row r="33" spans="1:5" ht="23.25">
      <c r="A33" s="168" t="s">
        <v>106</v>
      </c>
      <c r="B33" s="204" t="s">
        <v>113</v>
      </c>
      <c r="C33" s="210">
        <v>0</v>
      </c>
      <c r="D33" s="220">
        <f>SUM(D32)</f>
        <v>0</v>
      </c>
      <c r="E33" s="220"/>
    </row>
    <row r="34" spans="1:5" ht="22.5">
      <c r="A34" s="176" t="s">
        <v>106</v>
      </c>
      <c r="B34" s="198" t="s">
        <v>105</v>
      </c>
      <c r="C34" s="211">
        <v>0</v>
      </c>
      <c r="D34" s="218">
        <f>SUM(D33)</f>
        <v>0</v>
      </c>
      <c r="E34" s="218">
        <f>SUM(E32:E33)</f>
        <v>346050</v>
      </c>
    </row>
    <row r="35" spans="1:5" ht="22.5">
      <c r="A35" s="167"/>
      <c r="B35" s="202" t="s">
        <v>20</v>
      </c>
      <c r="C35" s="213">
        <v>8754</v>
      </c>
      <c r="D35" s="217">
        <f>D34+D27</f>
        <v>12099</v>
      </c>
      <c r="E35" s="217">
        <f>E34+E27</f>
        <v>359371</v>
      </c>
    </row>
  </sheetData>
  <sheetProtection/>
  <mergeCells count="3">
    <mergeCell ref="A1:E1"/>
    <mergeCell ref="A2:E2"/>
    <mergeCell ref="A4:E4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view="pageBreakPreview" zoomScale="60" zoomScalePageLayoutView="0" workbookViewId="0" topLeftCell="A52">
      <selection activeCell="G77" sqref="G77"/>
    </sheetView>
  </sheetViews>
  <sheetFormatPr defaultColWidth="44.75390625" defaultRowHeight="19.5" customHeight="1"/>
  <cols>
    <col min="1" max="1" width="10.125" style="1" bestFit="1" customWidth="1"/>
    <col min="2" max="2" width="105.25390625" style="1" customWidth="1"/>
    <col min="3" max="3" width="25.125" style="1" customWidth="1"/>
    <col min="4" max="4" width="30.875" style="1" customWidth="1"/>
    <col min="5" max="5" width="24.25390625" style="1" customWidth="1"/>
    <col min="6" max="6" width="31.125" style="1" customWidth="1"/>
    <col min="7" max="7" width="22.00390625" style="1" customWidth="1"/>
    <col min="8" max="8" width="29.375" style="1" customWidth="1"/>
    <col min="9" max="9" width="25.25390625" style="1" customWidth="1"/>
    <col min="10" max="16384" width="44.75390625" style="1" customWidth="1"/>
  </cols>
  <sheetData>
    <row r="1" spans="1:8" ht="32.25" customHeight="1">
      <c r="A1" s="598" t="str">
        <f>Költségvetés!A1</f>
        <v>Pilisvörösvár Német Nemzetiségi Önkormányzata Képviselő-testületének  14/2018. (II. 05.) sz. határozata</v>
      </c>
      <c r="B1" s="598"/>
      <c r="C1" s="599"/>
      <c r="D1" s="599"/>
      <c r="E1" s="599"/>
      <c r="F1" s="599"/>
      <c r="G1" s="599"/>
      <c r="H1" s="599"/>
    </row>
    <row r="2" spans="1:8" ht="33.75" customHeight="1">
      <c r="A2" s="598" t="str">
        <f>Költségvetés!A3</f>
        <v>a Pilisvörösvár Német Nemzetiségi Önkormányzata 2018. évi költségvetéséről</v>
      </c>
      <c r="B2" s="598"/>
      <c r="C2" s="599"/>
      <c r="D2" s="599"/>
      <c r="E2" s="599"/>
      <c r="F2" s="599"/>
      <c r="G2" s="599"/>
      <c r="H2" s="599"/>
    </row>
    <row r="3" spans="1:8" ht="19.5" customHeight="1">
      <c r="A3" s="353"/>
      <c r="B3" s="353"/>
      <c r="C3" s="354"/>
      <c r="D3" s="354"/>
      <c r="E3" s="354"/>
      <c r="F3" s="354"/>
      <c r="G3" s="354"/>
      <c r="H3" s="354"/>
    </row>
    <row r="4" spans="1:8" ht="38.25" customHeight="1">
      <c r="A4" s="598" t="s">
        <v>330</v>
      </c>
      <c r="B4" s="598"/>
      <c r="C4" s="599"/>
      <c r="D4" s="599"/>
      <c r="E4" s="599"/>
      <c r="F4" s="599"/>
      <c r="G4" s="599"/>
      <c r="H4" s="599"/>
    </row>
    <row r="5" spans="1:8" ht="33" customHeight="1">
      <c r="A5" s="353"/>
      <c r="B5" s="353"/>
      <c r="C5" s="354"/>
      <c r="D5" s="354"/>
      <c r="E5" s="354"/>
      <c r="F5" s="354"/>
      <c r="G5" s="354"/>
      <c r="H5" s="355" t="s">
        <v>174</v>
      </c>
    </row>
    <row r="6" spans="1:8" ht="19.5" customHeight="1">
      <c r="A6" s="353"/>
      <c r="B6" s="353"/>
      <c r="C6" s="354"/>
      <c r="D6" s="354"/>
      <c r="E6" s="354"/>
      <c r="F6" s="354"/>
      <c r="G6" s="354"/>
      <c r="H6" s="356"/>
    </row>
    <row r="7" spans="1:8" ht="29.25" customHeight="1">
      <c r="A7" s="354"/>
      <c r="B7" s="354"/>
      <c r="C7" s="354"/>
      <c r="D7" s="354"/>
      <c r="E7" s="354"/>
      <c r="F7" s="354"/>
      <c r="G7" s="354"/>
      <c r="H7" s="355" t="s">
        <v>66</v>
      </c>
    </row>
    <row r="8" spans="1:8" ht="114.75" customHeight="1">
      <c r="A8" s="248" t="s">
        <v>21</v>
      </c>
      <c r="B8" s="338" t="s">
        <v>107</v>
      </c>
      <c r="C8" s="339" t="s">
        <v>228</v>
      </c>
      <c r="D8" s="249" t="s">
        <v>371</v>
      </c>
      <c r="E8" s="339" t="s">
        <v>229</v>
      </c>
      <c r="F8" s="249" t="s">
        <v>372</v>
      </c>
      <c r="G8" s="339" t="s">
        <v>220</v>
      </c>
      <c r="H8" s="249" t="s">
        <v>373</v>
      </c>
    </row>
    <row r="9" spans="1:8" ht="26.25">
      <c r="A9" s="163" t="s">
        <v>322</v>
      </c>
      <c r="B9" s="446" t="s">
        <v>317</v>
      </c>
      <c r="C9" s="462"/>
      <c r="D9" s="461"/>
      <c r="E9" s="462"/>
      <c r="F9" s="564">
        <f>Bevétel!E10</f>
        <v>0</v>
      </c>
      <c r="G9" s="565"/>
      <c r="H9" s="564">
        <f>D9+F9</f>
        <v>0</v>
      </c>
    </row>
    <row r="10" spans="1:8" ht="26.25">
      <c r="A10" s="164" t="s">
        <v>251</v>
      </c>
      <c r="B10" s="447" t="s">
        <v>321</v>
      </c>
      <c r="C10" s="462"/>
      <c r="D10" s="461"/>
      <c r="E10" s="462"/>
      <c r="F10" s="564">
        <f>SUM(F9)</f>
        <v>0</v>
      </c>
      <c r="G10" s="565"/>
      <c r="H10" s="564">
        <f>D10+F10</f>
        <v>0</v>
      </c>
    </row>
    <row r="11" spans="1:8" ht="26.25">
      <c r="A11" s="163" t="s">
        <v>23</v>
      </c>
      <c r="B11" s="448" t="s">
        <v>387</v>
      </c>
      <c r="C11" s="340"/>
      <c r="D11" s="348"/>
      <c r="E11" s="340"/>
      <c r="F11" s="348">
        <v>346050</v>
      </c>
      <c r="G11" s="340"/>
      <c r="H11" s="564">
        <f>D11+F11</f>
        <v>346050</v>
      </c>
    </row>
    <row r="12" spans="1:8" ht="69.75">
      <c r="A12" s="163" t="s">
        <v>23</v>
      </c>
      <c r="B12" s="448" t="s">
        <v>215</v>
      </c>
      <c r="C12" s="340">
        <f>Bevétel!D16</f>
        <v>3280</v>
      </c>
      <c r="D12" s="348">
        <f>Bevétel!E16</f>
        <v>4138</v>
      </c>
      <c r="E12" s="340"/>
      <c r="F12" s="348"/>
      <c r="G12" s="340">
        <f>C12+E12</f>
        <v>3280</v>
      </c>
      <c r="H12" s="348">
        <f>D12+F12</f>
        <v>4138</v>
      </c>
    </row>
    <row r="13" spans="1:8" ht="26.25">
      <c r="A13" s="163" t="s">
        <v>23</v>
      </c>
      <c r="B13" s="448" t="s">
        <v>64</v>
      </c>
      <c r="C13" s="341">
        <f>Bevétel!D17</f>
        <v>4000</v>
      </c>
      <c r="D13" s="349">
        <f>Bevétel!E17</f>
        <v>2320</v>
      </c>
      <c r="E13" s="341"/>
      <c r="F13" s="349"/>
      <c r="G13" s="341">
        <f aca="true" t="shared" si="0" ref="G13:H30">C13+E13</f>
        <v>4000</v>
      </c>
      <c r="H13" s="349">
        <f t="shared" si="0"/>
        <v>2320</v>
      </c>
    </row>
    <row r="14" spans="1:8" ht="26.25">
      <c r="A14" s="163" t="s">
        <v>23</v>
      </c>
      <c r="B14" s="448" t="s">
        <v>65</v>
      </c>
      <c r="C14" s="340">
        <f>Bevétel!D18</f>
        <v>0</v>
      </c>
      <c r="D14" s="348">
        <f>Bevétel!E18</f>
        <v>0</v>
      </c>
      <c r="E14" s="340"/>
      <c r="F14" s="348"/>
      <c r="G14" s="340">
        <f t="shared" si="0"/>
        <v>0</v>
      </c>
      <c r="H14" s="348">
        <f t="shared" si="0"/>
        <v>0</v>
      </c>
    </row>
    <row r="15" spans="1:8" ht="45">
      <c r="A15" s="164" t="s">
        <v>23</v>
      </c>
      <c r="B15" s="447" t="s">
        <v>22</v>
      </c>
      <c r="C15" s="341">
        <f>Bevétel!D19</f>
        <v>7280</v>
      </c>
      <c r="D15" s="349">
        <f>SUM(D12:D14)</f>
        <v>6458</v>
      </c>
      <c r="E15" s="341"/>
      <c r="F15" s="349">
        <f>SUM(F11:F14)</f>
        <v>346050</v>
      </c>
      <c r="G15" s="341">
        <f t="shared" si="0"/>
        <v>7280</v>
      </c>
      <c r="H15" s="349">
        <f>D15+F15</f>
        <v>352508</v>
      </c>
    </row>
    <row r="16" spans="1:8" ht="25.5">
      <c r="A16" s="165" t="s">
        <v>25</v>
      </c>
      <c r="B16" s="449" t="s">
        <v>24</v>
      </c>
      <c r="C16" s="342">
        <f>Bevétel!D20</f>
        <v>7280</v>
      </c>
      <c r="D16" s="350">
        <f>D15</f>
        <v>6458</v>
      </c>
      <c r="E16" s="342">
        <f>SUM(E12:E15)</f>
        <v>0</v>
      </c>
      <c r="F16" s="350">
        <f>F15+F10</f>
        <v>346050</v>
      </c>
      <c r="G16" s="342">
        <f t="shared" si="0"/>
        <v>7280</v>
      </c>
      <c r="H16" s="350">
        <f>H15+H10</f>
        <v>352508</v>
      </c>
    </row>
    <row r="17" spans="1:8" ht="26.25">
      <c r="A17" s="163" t="s">
        <v>42</v>
      </c>
      <c r="B17" s="450" t="s">
        <v>41</v>
      </c>
      <c r="C17" s="341">
        <f>Bevétel!D21</f>
        <v>0</v>
      </c>
      <c r="D17" s="349">
        <f>Bevétel!E21</f>
        <v>0</v>
      </c>
      <c r="E17" s="341"/>
      <c r="F17" s="349"/>
      <c r="G17" s="341">
        <f t="shared" si="0"/>
        <v>0</v>
      </c>
      <c r="H17" s="349">
        <f t="shared" si="0"/>
        <v>0</v>
      </c>
    </row>
    <row r="18" spans="1:8" ht="46.5">
      <c r="A18" s="163" t="s">
        <v>44</v>
      </c>
      <c r="B18" s="450" t="s">
        <v>43</v>
      </c>
      <c r="C18" s="341">
        <f>Bevétel!D22</f>
        <v>0</v>
      </c>
      <c r="D18" s="349">
        <f>Bevétel!E22</f>
        <v>0</v>
      </c>
      <c r="E18" s="341"/>
      <c r="F18" s="349"/>
      <c r="G18" s="341">
        <f t="shared" si="0"/>
        <v>0</v>
      </c>
      <c r="H18" s="349">
        <f t="shared" si="0"/>
        <v>0</v>
      </c>
    </row>
    <row r="19" spans="1:8" ht="25.5">
      <c r="A19" s="165" t="s">
        <v>46</v>
      </c>
      <c r="B19" s="449" t="s">
        <v>45</v>
      </c>
      <c r="C19" s="342">
        <f>Bevétel!D23</f>
        <v>0</v>
      </c>
      <c r="D19" s="350">
        <f>Bevétel!E23</f>
        <v>0</v>
      </c>
      <c r="E19" s="342">
        <f>SUM(E17:E18)</f>
        <v>0</v>
      </c>
      <c r="F19" s="350">
        <f>SUM(F17:F18)</f>
        <v>0</v>
      </c>
      <c r="G19" s="342">
        <f t="shared" si="0"/>
        <v>0</v>
      </c>
      <c r="H19" s="350">
        <f t="shared" si="0"/>
        <v>0</v>
      </c>
    </row>
    <row r="20" spans="1:8" ht="25.5">
      <c r="A20" s="165" t="s">
        <v>27</v>
      </c>
      <c r="B20" s="449" t="s">
        <v>26</v>
      </c>
      <c r="C20" s="342">
        <f>Bevétel!D24</f>
        <v>0</v>
      </c>
      <c r="D20" s="350">
        <f>Bevétel!E24</f>
        <v>0</v>
      </c>
      <c r="E20" s="342"/>
      <c r="F20" s="350"/>
      <c r="G20" s="342">
        <f t="shared" si="0"/>
        <v>0</v>
      </c>
      <c r="H20" s="350">
        <f t="shared" si="0"/>
        <v>0</v>
      </c>
    </row>
    <row r="21" spans="1:8" ht="26.25">
      <c r="A21" s="163" t="s">
        <v>187</v>
      </c>
      <c r="B21" s="451" t="s">
        <v>186</v>
      </c>
      <c r="C21" s="341">
        <f>Bevétel!D25</f>
        <v>454</v>
      </c>
      <c r="D21" s="349">
        <f>Bevétel!E25</f>
        <v>454</v>
      </c>
      <c r="E21" s="341"/>
      <c r="F21" s="349"/>
      <c r="G21" s="341">
        <f t="shared" si="0"/>
        <v>454</v>
      </c>
      <c r="H21" s="349">
        <f t="shared" si="0"/>
        <v>454</v>
      </c>
    </row>
    <row r="22" spans="1:8" ht="26.25">
      <c r="A22" s="163" t="s">
        <v>30</v>
      </c>
      <c r="B22" s="451" t="s">
        <v>29</v>
      </c>
      <c r="C22" s="341">
        <f>Bevétel!D26</f>
        <v>0</v>
      </c>
      <c r="D22" s="349">
        <f>Bevétel!E26</f>
        <v>0</v>
      </c>
      <c r="E22" s="341"/>
      <c r="F22" s="349"/>
      <c r="G22" s="341">
        <f t="shared" si="0"/>
        <v>0</v>
      </c>
      <c r="H22" s="349">
        <f t="shared" si="0"/>
        <v>0</v>
      </c>
    </row>
    <row r="23" spans="1:8" ht="26.25">
      <c r="A23" s="163" t="s">
        <v>32</v>
      </c>
      <c r="B23" s="451" t="s">
        <v>31</v>
      </c>
      <c r="C23" s="341">
        <f>Bevétel!D27</f>
        <v>0</v>
      </c>
      <c r="D23" s="349">
        <f>Bevétel!E27</f>
        <v>0</v>
      </c>
      <c r="E23" s="341"/>
      <c r="F23" s="349"/>
      <c r="G23" s="341">
        <f t="shared" si="0"/>
        <v>0</v>
      </c>
      <c r="H23" s="349">
        <f t="shared" si="0"/>
        <v>0</v>
      </c>
    </row>
    <row r="24" spans="1:8" ht="26.25">
      <c r="A24" s="163" t="s">
        <v>34</v>
      </c>
      <c r="B24" s="451" t="s">
        <v>33</v>
      </c>
      <c r="C24" s="341">
        <f>Bevétel!D28</f>
        <v>0</v>
      </c>
      <c r="D24" s="349">
        <f>Bevétel!E28</f>
        <v>0</v>
      </c>
      <c r="E24" s="341"/>
      <c r="F24" s="349"/>
      <c r="G24" s="341">
        <f t="shared" si="0"/>
        <v>0</v>
      </c>
      <c r="H24" s="349">
        <f t="shared" si="0"/>
        <v>0</v>
      </c>
    </row>
    <row r="25" spans="1:8" ht="25.5">
      <c r="A25" s="165" t="s">
        <v>36</v>
      </c>
      <c r="B25" s="449" t="s">
        <v>35</v>
      </c>
      <c r="C25" s="342">
        <f>Bevétel!D29</f>
        <v>454</v>
      </c>
      <c r="D25" s="350">
        <f>Bevétel!E29</f>
        <v>454</v>
      </c>
      <c r="E25" s="342">
        <f>SUM(E21:E24)</f>
        <v>0</v>
      </c>
      <c r="F25" s="350">
        <f>SUM(F21:F24)</f>
        <v>0</v>
      </c>
      <c r="G25" s="342">
        <f t="shared" si="0"/>
        <v>454</v>
      </c>
      <c r="H25" s="350">
        <f t="shared" si="0"/>
        <v>454</v>
      </c>
    </row>
    <row r="26" spans="1:8" ht="25.5">
      <c r="A26" s="165" t="s">
        <v>48</v>
      </c>
      <c r="B26" s="449" t="s">
        <v>47</v>
      </c>
      <c r="C26" s="342">
        <f>Bevétel!D30</f>
        <v>0</v>
      </c>
      <c r="D26" s="350">
        <f>Bevétel!E30</f>
        <v>0</v>
      </c>
      <c r="E26" s="342"/>
      <c r="F26" s="350"/>
      <c r="G26" s="342">
        <f t="shared" si="0"/>
        <v>0</v>
      </c>
      <c r="H26" s="350">
        <f t="shared" si="0"/>
        <v>0</v>
      </c>
    </row>
    <row r="27" spans="1:8" ht="26.25">
      <c r="A27" s="163" t="s">
        <v>38</v>
      </c>
      <c r="B27" s="451" t="s">
        <v>37</v>
      </c>
      <c r="C27" s="341">
        <f>Bevétel!D31</f>
        <v>0</v>
      </c>
      <c r="D27" s="349">
        <f>Bevétel!E31</f>
        <v>0</v>
      </c>
      <c r="E27" s="341"/>
      <c r="F27" s="349"/>
      <c r="G27" s="341">
        <f t="shared" si="0"/>
        <v>0</v>
      </c>
      <c r="H27" s="349">
        <f t="shared" si="0"/>
        <v>0</v>
      </c>
    </row>
    <row r="28" spans="1:8" ht="25.5">
      <c r="A28" s="165" t="s">
        <v>40</v>
      </c>
      <c r="B28" s="449" t="s">
        <v>39</v>
      </c>
      <c r="C28" s="342">
        <f>Bevétel!D32</f>
        <v>0</v>
      </c>
      <c r="D28" s="350">
        <f>Bevétel!E32</f>
        <v>0</v>
      </c>
      <c r="E28" s="342">
        <f>SUM(E27)</f>
        <v>0</v>
      </c>
      <c r="F28" s="350">
        <f>SUM(F27)</f>
        <v>0</v>
      </c>
      <c r="G28" s="342">
        <f t="shared" si="0"/>
        <v>0</v>
      </c>
      <c r="H28" s="350">
        <f t="shared" si="0"/>
        <v>0</v>
      </c>
    </row>
    <row r="29" spans="1:8" ht="26.25">
      <c r="A29" s="163" t="s">
        <v>51</v>
      </c>
      <c r="B29" s="451" t="s">
        <v>50</v>
      </c>
      <c r="C29" s="341">
        <f>Bevétel!D33</f>
        <v>0</v>
      </c>
      <c r="D29" s="349">
        <f>Bevétel!E33</f>
        <v>0</v>
      </c>
      <c r="E29" s="341"/>
      <c r="F29" s="349"/>
      <c r="G29" s="341">
        <f t="shared" si="0"/>
        <v>0</v>
      </c>
      <c r="H29" s="349">
        <f t="shared" si="0"/>
        <v>0</v>
      </c>
    </row>
    <row r="30" spans="1:8" ht="25.5">
      <c r="A30" s="165" t="s">
        <v>53</v>
      </c>
      <c r="B30" s="449" t="s">
        <v>52</v>
      </c>
      <c r="C30" s="342">
        <f>Bevétel!D34</f>
        <v>0</v>
      </c>
      <c r="D30" s="350">
        <f>Bevétel!E34</f>
        <v>0</v>
      </c>
      <c r="E30" s="342">
        <f>SUM(E29)</f>
        <v>0</v>
      </c>
      <c r="F30" s="350">
        <f>SUM(F29)</f>
        <v>0</v>
      </c>
      <c r="G30" s="342">
        <f t="shared" si="0"/>
        <v>0</v>
      </c>
      <c r="H30" s="350">
        <f t="shared" si="0"/>
        <v>0</v>
      </c>
    </row>
    <row r="31" spans="1:8" ht="26.25">
      <c r="A31" s="166"/>
      <c r="B31" s="452" t="s">
        <v>68</v>
      </c>
      <c r="C31" s="343">
        <f>Bevétel!D35</f>
        <v>7734</v>
      </c>
      <c r="D31" s="351">
        <f>D16+D20+D25+D28</f>
        <v>6912</v>
      </c>
      <c r="E31" s="343">
        <f>E16+E20+E25+E28</f>
        <v>0</v>
      </c>
      <c r="F31" s="351">
        <f>F16+F20+F25+F28</f>
        <v>346050</v>
      </c>
      <c r="G31" s="343">
        <f>G16+G20+G25+G28</f>
        <v>7734</v>
      </c>
      <c r="H31" s="351">
        <f>H16+H20+H25+H28</f>
        <v>352962</v>
      </c>
    </row>
    <row r="32" spans="1:8" ht="26.25">
      <c r="A32" s="166"/>
      <c r="B32" s="452" t="s">
        <v>69</v>
      </c>
      <c r="C32" s="343">
        <f>Bevétel!D36</f>
        <v>0</v>
      </c>
      <c r="D32" s="351">
        <f>D30+D26+D19</f>
        <v>0</v>
      </c>
      <c r="E32" s="343">
        <f>E19+E26+E30</f>
        <v>0</v>
      </c>
      <c r="F32" s="351">
        <f>F19+F26+F30</f>
        <v>0</v>
      </c>
      <c r="G32" s="343">
        <f>G30+G26+G19</f>
        <v>0</v>
      </c>
      <c r="H32" s="351">
        <f>H30+H26+H19</f>
        <v>0</v>
      </c>
    </row>
    <row r="33" spans="1:8" ht="25.5">
      <c r="A33" s="167" t="s">
        <v>55</v>
      </c>
      <c r="B33" s="453" t="s">
        <v>54</v>
      </c>
      <c r="C33" s="344">
        <f>Bevétel!D37</f>
        <v>7734</v>
      </c>
      <c r="D33" s="352">
        <f>SUM(D31:D32)</f>
        <v>6912</v>
      </c>
      <c r="E33" s="344">
        <f>SUM(E31:E32)</f>
        <v>0</v>
      </c>
      <c r="F33" s="352">
        <f>SUM(F31:F32)</f>
        <v>346050</v>
      </c>
      <c r="G33" s="344">
        <f>SUM(G31:G32)</f>
        <v>7734</v>
      </c>
      <c r="H33" s="352">
        <f>SUM(H31:H32)</f>
        <v>352962</v>
      </c>
    </row>
    <row r="34" spans="1:8" s="4" customFormat="1" ht="26.25">
      <c r="A34" s="166"/>
      <c r="B34" s="454" t="s">
        <v>56</v>
      </c>
      <c r="C34" s="343">
        <f aca="true" t="shared" si="1" ref="C34:H35">C31-C58</f>
        <v>-4365</v>
      </c>
      <c r="D34" s="351">
        <f t="shared" si="1"/>
        <v>-4909</v>
      </c>
      <c r="E34" s="343">
        <f t="shared" si="1"/>
        <v>0</v>
      </c>
      <c r="F34" s="351">
        <f t="shared" si="1"/>
        <v>346050</v>
      </c>
      <c r="G34" s="343">
        <f t="shared" si="1"/>
        <v>-4365</v>
      </c>
      <c r="H34" s="351">
        <f t="shared" si="1"/>
        <v>341141</v>
      </c>
    </row>
    <row r="35" spans="1:8" s="4" customFormat="1" ht="26.25">
      <c r="A35" s="166"/>
      <c r="B35" s="454" t="s">
        <v>57</v>
      </c>
      <c r="C35" s="343">
        <f t="shared" si="1"/>
        <v>0</v>
      </c>
      <c r="D35" s="351">
        <f t="shared" si="1"/>
        <v>-1500</v>
      </c>
      <c r="E35" s="343">
        <f t="shared" si="1"/>
        <v>0</v>
      </c>
      <c r="F35" s="351">
        <f t="shared" si="1"/>
        <v>0</v>
      </c>
      <c r="G35" s="343">
        <f t="shared" si="1"/>
        <v>0</v>
      </c>
      <c r="H35" s="351">
        <f t="shared" si="1"/>
        <v>-1500</v>
      </c>
    </row>
    <row r="36" spans="1:8" ht="25.5">
      <c r="A36" s="168" t="s">
        <v>59</v>
      </c>
      <c r="B36" s="168" t="s">
        <v>407</v>
      </c>
      <c r="C36" s="345">
        <f>Bevétel!D40</f>
        <v>4365</v>
      </c>
      <c r="D36" s="346">
        <f>Bevétel!E40</f>
        <v>4909</v>
      </c>
      <c r="E36" s="345"/>
      <c r="F36" s="346"/>
      <c r="G36" s="345">
        <f>C36</f>
        <v>4365</v>
      </c>
      <c r="H36" s="346">
        <f>D36</f>
        <v>4909</v>
      </c>
    </row>
    <row r="37" spans="1:8" ht="25.5">
      <c r="A37" s="168" t="s">
        <v>61</v>
      </c>
      <c r="B37" s="168" t="s">
        <v>408</v>
      </c>
      <c r="C37" s="345">
        <f>Bevétel!D41</f>
        <v>0</v>
      </c>
      <c r="D37" s="346">
        <f>Bevétel!E41</f>
        <v>1500</v>
      </c>
      <c r="E37" s="345"/>
      <c r="F37" s="346"/>
      <c r="G37" s="345">
        <f>C37</f>
        <v>0</v>
      </c>
      <c r="H37" s="346">
        <f>D37</f>
        <v>1500</v>
      </c>
    </row>
    <row r="38" spans="1:8" ht="25.5">
      <c r="A38" s="165" t="s">
        <v>61</v>
      </c>
      <c r="B38" s="449" t="s">
        <v>60</v>
      </c>
      <c r="C38" s="342">
        <f>Bevétel!D42</f>
        <v>4365</v>
      </c>
      <c r="D38" s="350">
        <f>Bevétel!E42</f>
        <v>6409</v>
      </c>
      <c r="E38" s="342">
        <f>SUM(E36:E37)</f>
        <v>0</v>
      </c>
      <c r="F38" s="350">
        <f>SUM(F36:F37)</f>
        <v>0</v>
      </c>
      <c r="G38" s="342">
        <f>SUM(G36:G37)</f>
        <v>4365</v>
      </c>
      <c r="H38" s="350">
        <f>SUM(H36:H37)</f>
        <v>6409</v>
      </c>
    </row>
    <row r="39" spans="1:8" ht="25.5">
      <c r="A39" s="165" t="s">
        <v>63</v>
      </c>
      <c r="B39" s="449" t="s">
        <v>62</v>
      </c>
      <c r="C39" s="342">
        <f>Bevétel!D43</f>
        <v>4365</v>
      </c>
      <c r="D39" s="350">
        <f>Bevétel!E43</f>
        <v>6409</v>
      </c>
      <c r="E39" s="342">
        <f>SUM(E38)</f>
        <v>0</v>
      </c>
      <c r="F39" s="350">
        <f>SUM(F38)</f>
        <v>0</v>
      </c>
      <c r="G39" s="342">
        <f>SUM(G38)</f>
        <v>4365</v>
      </c>
      <c r="H39" s="350">
        <f>SUM(H38)</f>
        <v>6409</v>
      </c>
    </row>
    <row r="40" spans="1:8" s="5" customFormat="1" ht="25.5">
      <c r="A40" s="167"/>
      <c r="B40" s="453" t="s">
        <v>10</v>
      </c>
      <c r="C40" s="344">
        <f aca="true" t="shared" si="2" ref="C40:H40">C39+C33</f>
        <v>12099</v>
      </c>
      <c r="D40" s="352">
        <f t="shared" si="2"/>
        <v>13321</v>
      </c>
      <c r="E40" s="344">
        <f t="shared" si="2"/>
        <v>0</v>
      </c>
      <c r="F40" s="352">
        <f t="shared" si="2"/>
        <v>346050</v>
      </c>
      <c r="G40" s="344">
        <f t="shared" si="2"/>
        <v>12099</v>
      </c>
      <c r="H40" s="352">
        <f t="shared" si="2"/>
        <v>359371</v>
      </c>
    </row>
    <row r="41" ht="19.5" customHeight="1">
      <c r="B41" s="171"/>
    </row>
    <row r="42" spans="1:8" ht="19.5" customHeight="1">
      <c r="A42" s="172"/>
      <c r="B42" s="171"/>
      <c r="C42" s="172"/>
      <c r="D42" s="172"/>
      <c r="E42" s="172"/>
      <c r="F42" s="172"/>
      <c r="H42" s="271" t="s">
        <v>66</v>
      </c>
    </row>
    <row r="43" spans="1:8" ht="90">
      <c r="A43" s="248" t="s">
        <v>21</v>
      </c>
      <c r="B43" s="338" t="s">
        <v>107</v>
      </c>
      <c r="C43" s="339" t="s">
        <v>228</v>
      </c>
      <c r="D43" s="249" t="str">
        <f>D8</f>
        <v>2018. eredeti előirányzat kötelező feladatok</v>
      </c>
      <c r="E43" s="269" t="s">
        <v>229</v>
      </c>
      <c r="F43" s="347" t="str">
        <f>F8</f>
        <v>2018. eredeti előirányzat önként vállalt feladatok</v>
      </c>
      <c r="G43" s="339" t="s">
        <v>220</v>
      </c>
      <c r="H43" s="544" t="str">
        <f>H8</f>
        <v>2018. eredeti előirányzat összesen</v>
      </c>
    </row>
    <row r="44" spans="1:8" ht="27.75">
      <c r="A44" s="175" t="s">
        <v>110</v>
      </c>
      <c r="B44" s="455" t="s">
        <v>72</v>
      </c>
      <c r="C44" s="463">
        <f>Kiadás!D10</f>
        <v>1844</v>
      </c>
      <c r="D44" s="464">
        <f>Kiadás!E10</f>
        <v>1951</v>
      </c>
      <c r="E44" s="465"/>
      <c r="F44" s="466"/>
      <c r="G44" s="463">
        <f>C44+E44</f>
        <v>1844</v>
      </c>
      <c r="H44" s="465">
        <f>D44+F44</f>
        <v>1951</v>
      </c>
    </row>
    <row r="45" spans="1:8" ht="27.75">
      <c r="A45" s="175" t="s">
        <v>71</v>
      </c>
      <c r="B45" s="456" t="s">
        <v>109</v>
      </c>
      <c r="C45" s="463">
        <f>Kiadás!D11</f>
        <v>2745</v>
      </c>
      <c r="D45" s="464">
        <f>Kiadás!E11</f>
        <v>2710</v>
      </c>
      <c r="E45" s="465"/>
      <c r="F45" s="466"/>
      <c r="G45" s="463">
        <f aca="true" t="shared" si="3" ref="G45:H67">C45+E45</f>
        <v>2745</v>
      </c>
      <c r="H45" s="465">
        <f t="shared" si="3"/>
        <v>2710</v>
      </c>
    </row>
    <row r="46" spans="1:8" ht="27">
      <c r="A46" s="176" t="s">
        <v>73</v>
      </c>
      <c r="B46" s="457" t="s">
        <v>72</v>
      </c>
      <c r="C46" s="467">
        <f>Kiadás!D12</f>
        <v>4589</v>
      </c>
      <c r="D46" s="468">
        <f>Kiadás!E12</f>
        <v>4661</v>
      </c>
      <c r="E46" s="469">
        <f>SUM(E44:E45)</f>
        <v>0</v>
      </c>
      <c r="F46" s="470">
        <f>SUM(F44:F45)</f>
        <v>0</v>
      </c>
      <c r="G46" s="467">
        <f t="shared" si="3"/>
        <v>4589</v>
      </c>
      <c r="H46" s="469">
        <f t="shared" si="3"/>
        <v>4661</v>
      </c>
    </row>
    <row r="47" spans="1:8" ht="27">
      <c r="A47" s="176" t="s">
        <v>75</v>
      </c>
      <c r="B47" s="457" t="s">
        <v>74</v>
      </c>
      <c r="C47" s="467">
        <f>Kiadás!D13</f>
        <v>1087</v>
      </c>
      <c r="D47" s="468">
        <f>Kiadás!E13</f>
        <v>945</v>
      </c>
      <c r="E47" s="469"/>
      <c r="F47" s="470"/>
      <c r="G47" s="467">
        <f t="shared" si="3"/>
        <v>1087</v>
      </c>
      <c r="H47" s="469">
        <f t="shared" si="3"/>
        <v>945</v>
      </c>
    </row>
    <row r="48" spans="1:8" ht="27">
      <c r="A48" s="176" t="s">
        <v>77</v>
      </c>
      <c r="B48" s="457" t="s">
        <v>76</v>
      </c>
      <c r="C48" s="467">
        <f>Kiadás!D14</f>
        <v>665</v>
      </c>
      <c r="D48" s="468">
        <f>Kiadás!E14</f>
        <v>1247</v>
      </c>
      <c r="E48" s="469"/>
      <c r="F48" s="470"/>
      <c r="G48" s="467">
        <f t="shared" si="3"/>
        <v>665</v>
      </c>
      <c r="H48" s="469">
        <f t="shared" si="3"/>
        <v>1247</v>
      </c>
    </row>
    <row r="49" spans="1:8" ht="27">
      <c r="A49" s="176" t="s">
        <v>79</v>
      </c>
      <c r="B49" s="457" t="s">
        <v>78</v>
      </c>
      <c r="C49" s="467">
        <f>Kiadás!D15</f>
        <v>0</v>
      </c>
      <c r="D49" s="468">
        <f>Kiadás!E15</f>
        <v>0</v>
      </c>
      <c r="E49" s="469"/>
      <c r="F49" s="470"/>
      <c r="G49" s="467">
        <f t="shared" si="3"/>
        <v>0</v>
      </c>
      <c r="H49" s="469">
        <f t="shared" si="3"/>
        <v>0</v>
      </c>
    </row>
    <row r="50" spans="1:8" ht="27.75">
      <c r="A50" s="175" t="s">
        <v>81</v>
      </c>
      <c r="B50" s="448" t="s">
        <v>80</v>
      </c>
      <c r="C50" s="471">
        <f>Kiadás!D16</f>
        <v>609</v>
      </c>
      <c r="D50" s="472">
        <f>Kiadás!E16</f>
        <v>200</v>
      </c>
      <c r="E50" s="473"/>
      <c r="F50" s="474"/>
      <c r="G50" s="471">
        <f t="shared" si="3"/>
        <v>609</v>
      </c>
      <c r="H50" s="473">
        <f t="shared" si="3"/>
        <v>200</v>
      </c>
    </row>
    <row r="51" spans="1:8" ht="27.75">
      <c r="A51" s="175" t="s">
        <v>84</v>
      </c>
      <c r="B51" s="448" t="s">
        <v>82</v>
      </c>
      <c r="C51" s="471">
        <f>Kiadás!D17</f>
        <v>1800</v>
      </c>
      <c r="D51" s="472">
        <f>Kiadás!E17</f>
        <v>975</v>
      </c>
      <c r="E51" s="473"/>
      <c r="F51" s="474"/>
      <c r="G51" s="471">
        <f t="shared" si="3"/>
        <v>1800</v>
      </c>
      <c r="H51" s="473">
        <f t="shared" si="3"/>
        <v>975</v>
      </c>
    </row>
    <row r="52" spans="1:8" ht="27.75">
      <c r="A52" s="175" t="s">
        <v>213</v>
      </c>
      <c r="B52" s="458" t="s">
        <v>83</v>
      </c>
      <c r="C52" s="471">
        <f>Kiadás!D18</f>
        <v>3349</v>
      </c>
      <c r="D52" s="472">
        <f>Kiadás!E18</f>
        <v>3793</v>
      </c>
      <c r="E52" s="473"/>
      <c r="F52" s="474"/>
      <c r="G52" s="471">
        <f t="shared" si="3"/>
        <v>3349</v>
      </c>
      <c r="H52" s="473">
        <f t="shared" si="3"/>
        <v>3793</v>
      </c>
    </row>
    <row r="53" spans="1:8" ht="27">
      <c r="A53" s="176" t="s">
        <v>86</v>
      </c>
      <c r="B53" s="457" t="s">
        <v>85</v>
      </c>
      <c r="C53" s="467">
        <f>Kiadás!D19</f>
        <v>5758</v>
      </c>
      <c r="D53" s="468">
        <f>Kiadás!E19</f>
        <v>4968</v>
      </c>
      <c r="E53" s="469">
        <f>SUM(E50:E52)</f>
        <v>0</v>
      </c>
      <c r="F53" s="470">
        <f>SUM(F50:F52)</f>
        <v>0</v>
      </c>
      <c r="G53" s="467">
        <f t="shared" si="3"/>
        <v>5758</v>
      </c>
      <c r="H53" s="469">
        <f t="shared" si="3"/>
        <v>4968</v>
      </c>
    </row>
    <row r="54" spans="1:8" ht="27.75">
      <c r="A54" s="175" t="s">
        <v>188</v>
      </c>
      <c r="B54" s="448" t="s">
        <v>182</v>
      </c>
      <c r="C54" s="463">
        <f>Kiadás!D20</f>
        <v>0</v>
      </c>
      <c r="D54" s="464">
        <f>Kiadás!E22</f>
        <v>1500</v>
      </c>
      <c r="E54" s="465"/>
      <c r="F54" s="466"/>
      <c r="G54" s="463">
        <f t="shared" si="3"/>
        <v>0</v>
      </c>
      <c r="H54" s="465">
        <f t="shared" si="3"/>
        <v>1500</v>
      </c>
    </row>
    <row r="55" spans="1:8" ht="27">
      <c r="A55" s="176" t="s">
        <v>88</v>
      </c>
      <c r="B55" s="457" t="s">
        <v>87</v>
      </c>
      <c r="C55" s="467">
        <f>Kiadás!D21</f>
        <v>0</v>
      </c>
      <c r="D55" s="468">
        <f>Kiadás!E21</f>
        <v>0</v>
      </c>
      <c r="E55" s="469">
        <f>SUM(E54)</f>
        <v>0</v>
      </c>
      <c r="F55" s="470">
        <f>SUM(F54)</f>
        <v>0</v>
      </c>
      <c r="G55" s="467">
        <f t="shared" si="3"/>
        <v>0</v>
      </c>
      <c r="H55" s="469">
        <f t="shared" si="3"/>
        <v>0</v>
      </c>
    </row>
    <row r="56" spans="1:8" ht="27">
      <c r="A56" s="176" t="s">
        <v>90</v>
      </c>
      <c r="B56" s="457" t="s">
        <v>89</v>
      </c>
      <c r="C56" s="467">
        <f>Kiadás!D23</f>
        <v>0</v>
      </c>
      <c r="D56" s="468">
        <f>Kiadás!E23</f>
        <v>1500</v>
      </c>
      <c r="E56" s="469"/>
      <c r="F56" s="470"/>
      <c r="G56" s="467">
        <f t="shared" si="3"/>
        <v>0</v>
      </c>
      <c r="H56" s="469">
        <f t="shared" si="3"/>
        <v>1500</v>
      </c>
    </row>
    <row r="57" spans="1:8" ht="27">
      <c r="A57" s="176" t="s">
        <v>92</v>
      </c>
      <c r="B57" s="457" t="s">
        <v>91</v>
      </c>
      <c r="C57" s="467">
        <f>Kiadás!D24</f>
        <v>0</v>
      </c>
      <c r="D57" s="468">
        <f>Kiadás!E24</f>
        <v>0</v>
      </c>
      <c r="E57" s="469"/>
      <c r="F57" s="470"/>
      <c r="G57" s="467">
        <f t="shared" si="3"/>
        <v>0</v>
      </c>
      <c r="H57" s="469">
        <f t="shared" si="3"/>
        <v>0</v>
      </c>
    </row>
    <row r="58" spans="1:8" ht="27">
      <c r="A58" s="177"/>
      <c r="B58" s="452" t="s">
        <v>111</v>
      </c>
      <c r="C58" s="475">
        <f aca="true" t="shared" si="4" ref="C58:H58">C46+C47+C48+C49+C53</f>
        <v>12099</v>
      </c>
      <c r="D58" s="475">
        <f t="shared" si="4"/>
        <v>11821</v>
      </c>
      <c r="E58" s="475">
        <f t="shared" si="4"/>
        <v>0</v>
      </c>
      <c r="F58" s="475">
        <f t="shared" si="4"/>
        <v>0</v>
      </c>
      <c r="G58" s="475">
        <f t="shared" si="4"/>
        <v>12099</v>
      </c>
      <c r="H58" s="475">
        <f t="shared" si="4"/>
        <v>11821</v>
      </c>
    </row>
    <row r="59" spans="1:8" ht="27">
      <c r="A59" s="177"/>
      <c r="B59" s="452" t="s">
        <v>112</v>
      </c>
      <c r="C59" s="475">
        <f aca="true" t="shared" si="5" ref="C59:H59">C55+C56+C57</f>
        <v>0</v>
      </c>
      <c r="D59" s="475">
        <f t="shared" si="5"/>
        <v>1500</v>
      </c>
      <c r="E59" s="475">
        <f t="shared" si="5"/>
        <v>0</v>
      </c>
      <c r="F59" s="475">
        <f t="shared" si="5"/>
        <v>0</v>
      </c>
      <c r="G59" s="475">
        <f t="shared" si="5"/>
        <v>0</v>
      </c>
      <c r="H59" s="475">
        <f t="shared" si="5"/>
        <v>1500</v>
      </c>
    </row>
    <row r="60" spans="1:8" ht="27">
      <c r="A60" s="167" t="s">
        <v>94</v>
      </c>
      <c r="B60" s="453" t="s">
        <v>93</v>
      </c>
      <c r="C60" s="476">
        <f aca="true" t="shared" si="6" ref="C60:H60">SUM(C58:C59)</f>
        <v>12099</v>
      </c>
      <c r="D60" s="476">
        <f t="shared" si="6"/>
        <v>13321</v>
      </c>
      <c r="E60" s="476">
        <f t="shared" si="6"/>
        <v>0</v>
      </c>
      <c r="F60" s="476">
        <f t="shared" si="6"/>
        <v>0</v>
      </c>
      <c r="G60" s="476">
        <f t="shared" si="6"/>
        <v>12099</v>
      </c>
      <c r="H60" s="476">
        <f t="shared" si="6"/>
        <v>13321</v>
      </c>
    </row>
    <row r="61" spans="1:8" ht="27.75">
      <c r="A61" s="168" t="s">
        <v>96</v>
      </c>
      <c r="B61" s="451" t="s">
        <v>95</v>
      </c>
      <c r="C61" s="477">
        <f>Kiadás!D28</f>
        <v>0</v>
      </c>
      <c r="D61" s="265">
        <f>Kiadás!E28</f>
        <v>0</v>
      </c>
      <c r="E61" s="465"/>
      <c r="F61" s="478"/>
      <c r="G61" s="477">
        <f t="shared" si="3"/>
        <v>0</v>
      </c>
      <c r="H61" s="264">
        <f t="shared" si="3"/>
        <v>0</v>
      </c>
    </row>
    <row r="62" spans="1:8" ht="27.75">
      <c r="A62" s="168" t="s">
        <v>98</v>
      </c>
      <c r="B62" s="459" t="s">
        <v>97</v>
      </c>
      <c r="C62" s="477">
        <f>Kiadás!D29</f>
        <v>0</v>
      </c>
      <c r="D62" s="265">
        <f>Kiadás!E29</f>
        <v>0</v>
      </c>
      <c r="E62" s="465"/>
      <c r="F62" s="478"/>
      <c r="G62" s="477">
        <f t="shared" si="3"/>
        <v>0</v>
      </c>
      <c r="H62" s="264">
        <f t="shared" si="3"/>
        <v>0</v>
      </c>
    </row>
    <row r="63" spans="1:8" ht="27.75">
      <c r="A63" s="168" t="s">
        <v>100</v>
      </c>
      <c r="B63" s="459" t="s">
        <v>99</v>
      </c>
      <c r="C63" s="477">
        <f>Kiadás!D30</f>
        <v>0</v>
      </c>
      <c r="D63" s="265"/>
      <c r="E63" s="465"/>
      <c r="F63" s="265">
        <f>Kiadás!E30</f>
        <v>346050</v>
      </c>
      <c r="G63" s="477">
        <f t="shared" si="3"/>
        <v>0</v>
      </c>
      <c r="H63" s="264">
        <f t="shared" si="3"/>
        <v>346050</v>
      </c>
    </row>
    <row r="64" spans="1:8" ht="27.75">
      <c r="A64" s="168" t="s">
        <v>102</v>
      </c>
      <c r="B64" s="459" t="s">
        <v>101</v>
      </c>
      <c r="C64" s="477">
        <f>Kiadás!D31</f>
        <v>0</v>
      </c>
      <c r="D64" s="265">
        <f>Kiadás!E31</f>
        <v>0</v>
      </c>
      <c r="E64" s="465"/>
      <c r="F64" s="478"/>
      <c r="G64" s="477">
        <f t="shared" si="3"/>
        <v>0</v>
      </c>
      <c r="H64" s="264">
        <f t="shared" si="3"/>
        <v>0</v>
      </c>
    </row>
    <row r="65" spans="1:8" ht="27.75">
      <c r="A65" s="178" t="s">
        <v>104</v>
      </c>
      <c r="B65" s="460" t="s">
        <v>103</v>
      </c>
      <c r="C65" s="479">
        <f>Kiadás!D32</f>
        <v>0</v>
      </c>
      <c r="D65" s="372">
        <f>SUM(D61:D64)</f>
        <v>0</v>
      </c>
      <c r="E65" s="465"/>
      <c r="F65" s="480">
        <f>SUM(F61:F64)</f>
        <v>346050</v>
      </c>
      <c r="G65" s="479">
        <f>C65+E65</f>
        <v>0</v>
      </c>
      <c r="H65" s="267">
        <f>D65+F65</f>
        <v>346050</v>
      </c>
    </row>
    <row r="66" spans="1:8" ht="27.75">
      <c r="A66" s="168" t="s">
        <v>106</v>
      </c>
      <c r="B66" s="459" t="s">
        <v>113</v>
      </c>
      <c r="C66" s="481">
        <f>Kiadás!D33</f>
        <v>0</v>
      </c>
      <c r="D66" s="373">
        <f>Kiadás!E33</f>
        <v>0</v>
      </c>
      <c r="E66" s="465"/>
      <c r="F66" s="478"/>
      <c r="G66" s="481">
        <f t="shared" si="3"/>
        <v>0</v>
      </c>
      <c r="H66" s="268">
        <f>D66+F66</f>
        <v>0</v>
      </c>
    </row>
    <row r="67" spans="1:8" ht="27">
      <c r="A67" s="176" t="s">
        <v>106</v>
      </c>
      <c r="B67" s="457" t="s">
        <v>105</v>
      </c>
      <c r="C67" s="482">
        <f>Kiadás!D34</f>
        <v>0</v>
      </c>
      <c r="D67" s="468">
        <f>SUM(D65:D66)</f>
        <v>0</v>
      </c>
      <c r="E67" s="469">
        <f>SUM(E61:E66)</f>
        <v>0</v>
      </c>
      <c r="F67" s="483">
        <f>SUM(F65:F66)</f>
        <v>346050</v>
      </c>
      <c r="G67" s="482">
        <f t="shared" si="3"/>
        <v>0</v>
      </c>
      <c r="H67" s="266">
        <f t="shared" si="3"/>
        <v>346050</v>
      </c>
    </row>
    <row r="68" spans="1:8" ht="27">
      <c r="A68" s="167"/>
      <c r="B68" s="453" t="s">
        <v>20</v>
      </c>
      <c r="C68" s="476">
        <f aca="true" t="shared" si="7" ref="C68:H68">C67+C60</f>
        <v>12099</v>
      </c>
      <c r="D68" s="476">
        <f t="shared" si="7"/>
        <v>13321</v>
      </c>
      <c r="E68" s="476">
        <f t="shared" si="7"/>
        <v>0</v>
      </c>
      <c r="F68" s="476">
        <f t="shared" si="7"/>
        <v>346050</v>
      </c>
      <c r="G68" s="476">
        <f t="shared" si="7"/>
        <v>12099</v>
      </c>
      <c r="H68" s="476">
        <f t="shared" si="7"/>
        <v>359371</v>
      </c>
    </row>
    <row r="70" ht="19.5" customHeight="1">
      <c r="H70" s="111"/>
    </row>
    <row r="71" ht="19.5" customHeight="1">
      <c r="H71" s="111"/>
    </row>
  </sheetData>
  <sheetProtection/>
  <mergeCells count="3">
    <mergeCell ref="A1:H1"/>
    <mergeCell ref="A2:H2"/>
    <mergeCell ref="A4:H4"/>
  </mergeCells>
  <printOptions/>
  <pageMargins left="0.25" right="0.25" top="0.75" bottom="0.75" header="0.3" footer="0.3"/>
  <pageSetup fitToHeight="1" fitToWidth="1" horizontalDpi="600" verticalDpi="600" orientation="portrait" paperSize="9" scale="3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view="pageBreakPreview" zoomScaleSheetLayoutView="100" zoomScalePageLayoutView="0" workbookViewId="0" topLeftCell="A1">
      <selection activeCell="C77" sqref="C77"/>
    </sheetView>
  </sheetViews>
  <sheetFormatPr defaultColWidth="9.00390625" defaultRowHeight="12.75"/>
  <cols>
    <col min="1" max="1" width="9.125" style="402" customWidth="1"/>
    <col min="2" max="2" width="75.125" style="299" customWidth="1"/>
    <col min="3" max="3" width="18.00390625" style="299" customWidth="1"/>
    <col min="4" max="4" width="23.125" style="299" customWidth="1"/>
    <col min="5" max="5" width="24.625" style="299" customWidth="1"/>
    <col min="6" max="6" width="22.875" style="299" customWidth="1"/>
    <col min="7" max="16384" width="9.125" style="299" customWidth="1"/>
  </cols>
  <sheetData>
    <row r="1" spans="1:6" ht="18.75">
      <c r="A1" s="600" t="str">
        <f>Költségvetés!A1</f>
        <v>Pilisvörösvár Német Nemzetiségi Önkormányzata Képviselő-testületének  14/2018. (II. 05.) sz. határozata</v>
      </c>
      <c r="B1" s="600"/>
      <c r="C1" s="600"/>
      <c r="D1" s="600"/>
      <c r="E1" s="613"/>
      <c r="F1" s="613"/>
    </row>
    <row r="2" spans="1:6" ht="18.75" customHeight="1">
      <c r="A2" s="600" t="str">
        <f>Költségvetés!A3</f>
        <v>a Pilisvörösvár Német Nemzetiségi Önkormányzata 2018. évi költségvetéséről</v>
      </c>
      <c r="B2" s="600"/>
      <c r="C2" s="600"/>
      <c r="D2" s="600"/>
      <c r="E2" s="613"/>
      <c r="F2" s="613"/>
    </row>
    <row r="4" spans="1:6" ht="18.75" customHeight="1">
      <c r="A4" s="600" t="str">
        <f>Tartalomjegyzék!B13</f>
        <v>Pilisvörösvári Német Nemzetiségi Általános Iskola 2018. évi költségvetése kötelező és önként vállalt feladatok bontásában</v>
      </c>
      <c r="B4" s="600"/>
      <c r="C4" s="600"/>
      <c r="D4" s="600"/>
      <c r="E4" s="613"/>
      <c r="F4" s="613"/>
    </row>
    <row r="5" spans="1:4" ht="18.75">
      <c r="A5" s="300"/>
      <c r="B5" s="300"/>
      <c r="C5" s="300"/>
      <c r="D5" s="300"/>
    </row>
    <row r="6" ht="18.75">
      <c r="F6" s="379" t="s">
        <v>390</v>
      </c>
    </row>
    <row r="7" spans="1:6" ht="18.75" customHeight="1">
      <c r="A7" s="600" t="s">
        <v>108</v>
      </c>
      <c r="B7" s="600"/>
      <c r="C7" s="600"/>
      <c r="D7" s="600"/>
      <c r="E7" s="600"/>
      <c r="F7" s="600"/>
    </row>
    <row r="8" ht="19.5" thickBot="1">
      <c r="F8" s="300" t="s">
        <v>66</v>
      </c>
    </row>
    <row r="9" spans="1:6" ht="18.75" customHeight="1">
      <c r="A9" s="610" t="s">
        <v>235</v>
      </c>
      <c r="B9" s="611"/>
      <c r="C9" s="398"/>
      <c r="D9" s="399" t="s">
        <v>367</v>
      </c>
      <c r="E9" s="399" t="s">
        <v>367</v>
      </c>
      <c r="F9" s="399" t="s">
        <v>368</v>
      </c>
    </row>
    <row r="10" spans="1:6" ht="18.75">
      <c r="A10" s="608"/>
      <c r="B10" s="609"/>
      <c r="C10" s="380" t="s">
        <v>236</v>
      </c>
      <c r="D10" s="387" t="s">
        <v>237</v>
      </c>
      <c r="E10" s="387" t="s">
        <v>237</v>
      </c>
      <c r="F10" s="387" t="s">
        <v>237</v>
      </c>
    </row>
    <row r="11" spans="1:6" ht="48" customHeight="1">
      <c r="A11" s="606" t="s">
        <v>238</v>
      </c>
      <c r="B11" s="607"/>
      <c r="C11" s="388"/>
      <c r="D11" s="412" t="s">
        <v>315</v>
      </c>
      <c r="E11" s="412" t="s">
        <v>316</v>
      </c>
      <c r="F11" s="412" t="s">
        <v>293</v>
      </c>
    </row>
    <row r="12" spans="1:6" ht="18.75">
      <c r="A12" s="618" t="s">
        <v>239</v>
      </c>
      <c r="B12" s="619"/>
      <c r="C12" s="619"/>
      <c r="D12" s="619"/>
      <c r="E12" s="619"/>
      <c r="F12" s="619"/>
    </row>
    <row r="13" spans="1:6" s="557" customFormat="1" ht="18.75">
      <c r="A13" s="558">
        <v>1</v>
      </c>
      <c r="B13" s="555" t="s">
        <v>342</v>
      </c>
      <c r="C13" s="555" t="s">
        <v>110</v>
      </c>
      <c r="D13" s="556">
        <f>207024-600+1</f>
        <v>206425</v>
      </c>
      <c r="E13" s="556">
        <v>0</v>
      </c>
      <c r="F13" s="556">
        <f aca="true" t="shared" si="0" ref="F13:F21">D13+E13</f>
        <v>206425</v>
      </c>
    </row>
    <row r="14" spans="1:6" s="557" customFormat="1" ht="18.75">
      <c r="A14" s="558">
        <v>2</v>
      </c>
      <c r="B14" s="555" t="s">
        <v>240</v>
      </c>
      <c r="C14" s="555" t="s">
        <v>71</v>
      </c>
      <c r="D14" s="556">
        <v>600</v>
      </c>
      <c r="E14" s="556"/>
      <c r="F14" s="556">
        <f t="shared" si="0"/>
        <v>600</v>
      </c>
    </row>
    <row r="15" spans="1:8" ht="18.75">
      <c r="A15" s="404">
        <v>3</v>
      </c>
      <c r="B15" s="383" t="s">
        <v>72</v>
      </c>
      <c r="C15" s="383" t="s">
        <v>73</v>
      </c>
      <c r="D15" s="392">
        <f>SUM(D13:D14)</f>
        <v>207025</v>
      </c>
      <c r="E15" s="392">
        <v>0</v>
      </c>
      <c r="F15" s="392">
        <f t="shared" si="0"/>
        <v>207025</v>
      </c>
      <c r="G15" s="411"/>
      <c r="H15" s="411"/>
    </row>
    <row r="16" spans="1:7" ht="18.75">
      <c r="A16" s="404">
        <v>4</v>
      </c>
      <c r="B16" s="383" t="s">
        <v>241</v>
      </c>
      <c r="C16" s="383" t="s">
        <v>75</v>
      </c>
      <c r="D16" s="392">
        <v>43341</v>
      </c>
      <c r="E16" s="392">
        <v>0</v>
      </c>
      <c r="F16" s="392">
        <f t="shared" si="0"/>
        <v>43341</v>
      </c>
      <c r="G16" s="411"/>
    </row>
    <row r="17" spans="1:7" ht="18.75">
      <c r="A17" s="620" t="s">
        <v>242</v>
      </c>
      <c r="B17" s="601"/>
      <c r="C17" s="601"/>
      <c r="D17" s="601"/>
      <c r="E17" s="601"/>
      <c r="F17" s="601">
        <f t="shared" si="0"/>
        <v>0</v>
      </c>
      <c r="G17" s="411"/>
    </row>
    <row r="18" spans="1:7" ht="18.75">
      <c r="A18" s="407">
        <v>5</v>
      </c>
      <c r="B18" s="382" t="s">
        <v>331</v>
      </c>
      <c r="C18" s="553" t="s">
        <v>356</v>
      </c>
      <c r="D18" s="554">
        <v>13933</v>
      </c>
      <c r="E18" s="554">
        <v>0</v>
      </c>
      <c r="F18" s="554">
        <f t="shared" si="0"/>
        <v>13933</v>
      </c>
      <c r="G18" s="411"/>
    </row>
    <row r="19" spans="1:7" ht="18.75">
      <c r="A19" s="407">
        <v>6</v>
      </c>
      <c r="B19" s="382" t="s">
        <v>332</v>
      </c>
      <c r="C19" s="553" t="s">
        <v>357</v>
      </c>
      <c r="D19" s="554">
        <v>2364</v>
      </c>
      <c r="E19" s="554">
        <v>0</v>
      </c>
      <c r="F19" s="554">
        <f t="shared" si="0"/>
        <v>2364</v>
      </c>
      <c r="G19" s="411"/>
    </row>
    <row r="20" spans="1:7" ht="18.75">
      <c r="A20" s="407">
        <v>7</v>
      </c>
      <c r="B20" s="382" t="s">
        <v>243</v>
      </c>
      <c r="C20" s="382" t="s">
        <v>358</v>
      </c>
      <c r="D20" s="393">
        <f>18483*1.27</f>
        <v>23473.41</v>
      </c>
      <c r="E20" s="554"/>
      <c r="F20" s="554">
        <f t="shared" si="0"/>
        <v>23473.41</v>
      </c>
      <c r="G20" s="411"/>
    </row>
    <row r="21" spans="1:7" ht="18.75">
      <c r="A21" s="407">
        <v>8</v>
      </c>
      <c r="B21" s="382" t="s">
        <v>353</v>
      </c>
      <c r="C21" s="559" t="s">
        <v>359</v>
      </c>
      <c r="D21" s="393">
        <f>37053-E21</f>
        <v>36453</v>
      </c>
      <c r="E21" s="554">
        <v>600</v>
      </c>
      <c r="F21" s="554">
        <f t="shared" si="0"/>
        <v>37053</v>
      </c>
      <c r="G21" s="411"/>
    </row>
    <row r="22" spans="1:7" ht="18.75">
      <c r="A22" s="407">
        <v>9</v>
      </c>
      <c r="B22" s="553" t="s">
        <v>333</v>
      </c>
      <c r="C22" s="553" t="s">
        <v>360</v>
      </c>
      <c r="D22" s="554">
        <f>SUM(D20:D21)</f>
        <v>59926.41</v>
      </c>
      <c r="E22" s="554">
        <f>E20+E21</f>
        <v>600</v>
      </c>
      <c r="F22" s="554">
        <f aca="true" t="shared" si="1" ref="F22:F27">D22+E22</f>
        <v>60526.41</v>
      </c>
      <c r="G22" s="411"/>
    </row>
    <row r="23" spans="1:7" ht="18.75">
      <c r="A23" s="407">
        <v>10</v>
      </c>
      <c r="B23" s="382" t="s">
        <v>244</v>
      </c>
      <c r="C23" s="553" t="s">
        <v>361</v>
      </c>
      <c r="D23" s="554">
        <v>800</v>
      </c>
      <c r="E23" s="554">
        <v>0</v>
      </c>
      <c r="F23" s="554">
        <f t="shared" si="1"/>
        <v>800</v>
      </c>
      <c r="G23" s="411"/>
    </row>
    <row r="24" spans="1:7" ht="18.75">
      <c r="A24" s="407">
        <v>11</v>
      </c>
      <c r="B24" s="382" t="s">
        <v>334</v>
      </c>
      <c r="C24" s="553" t="s">
        <v>362</v>
      </c>
      <c r="D24" s="554">
        <f>0</f>
        <v>0</v>
      </c>
      <c r="E24" s="554">
        <v>0</v>
      </c>
      <c r="F24" s="554">
        <f t="shared" si="1"/>
        <v>0</v>
      </c>
      <c r="G24" s="411"/>
    </row>
    <row r="25" spans="1:7" ht="18.75">
      <c r="A25" s="404">
        <v>12</v>
      </c>
      <c r="B25" s="383" t="s">
        <v>76</v>
      </c>
      <c r="C25" s="383" t="s">
        <v>77</v>
      </c>
      <c r="D25" s="392">
        <f>D18+D19+D22+D23+D24</f>
        <v>77023.41</v>
      </c>
      <c r="E25" s="392">
        <f>E18+E19+E22+E23+E24</f>
        <v>600</v>
      </c>
      <c r="F25" s="392">
        <f t="shared" si="1"/>
        <v>77623.41</v>
      </c>
      <c r="G25" s="411"/>
    </row>
    <row r="26" spans="1:7" ht="18.75">
      <c r="A26" s="404">
        <v>13</v>
      </c>
      <c r="B26" s="383" t="s">
        <v>78</v>
      </c>
      <c r="C26" s="383" t="s">
        <v>79</v>
      </c>
      <c r="D26" s="392"/>
      <c r="E26" s="392">
        <v>0</v>
      </c>
      <c r="F26" s="392">
        <f t="shared" si="1"/>
        <v>0</v>
      </c>
      <c r="G26" s="411"/>
    </row>
    <row r="27" spans="1:7" ht="18.75">
      <c r="A27" s="404">
        <v>14</v>
      </c>
      <c r="B27" s="383" t="s">
        <v>335</v>
      </c>
      <c r="C27" s="383" t="s">
        <v>86</v>
      </c>
      <c r="D27" s="392">
        <v>0</v>
      </c>
      <c r="E27" s="392">
        <v>0</v>
      </c>
      <c r="F27" s="392">
        <f t="shared" si="1"/>
        <v>0</v>
      </c>
      <c r="G27" s="411"/>
    </row>
    <row r="28" spans="1:7" ht="18.75">
      <c r="A28" s="620" t="s">
        <v>245</v>
      </c>
      <c r="B28" s="601"/>
      <c r="C28" s="601"/>
      <c r="D28" s="601"/>
      <c r="E28" s="601"/>
      <c r="F28" s="601"/>
      <c r="G28" s="411"/>
    </row>
    <row r="29" spans="1:7" ht="18.75">
      <c r="A29" s="403">
        <v>15</v>
      </c>
      <c r="B29" s="382" t="s">
        <v>246</v>
      </c>
      <c r="C29" s="382" t="s">
        <v>354</v>
      </c>
      <c r="D29" s="393">
        <f>11455*1.27</f>
        <v>14547.85</v>
      </c>
      <c r="E29" s="393"/>
      <c r="F29" s="393">
        <f aca="true" t="shared" si="2" ref="F29:F34">D29+E29</f>
        <v>14547.85</v>
      </c>
      <c r="G29" s="411"/>
    </row>
    <row r="30" spans="1:7" ht="18.75">
      <c r="A30" s="403">
        <v>16</v>
      </c>
      <c r="B30" s="382" t="s">
        <v>247</v>
      </c>
      <c r="C30" s="382" t="s">
        <v>355</v>
      </c>
      <c r="D30" s="393">
        <f>11144*1.27-1</f>
        <v>14151.880000000001</v>
      </c>
      <c r="E30" s="393"/>
      <c r="F30" s="393">
        <f t="shared" si="2"/>
        <v>14151.880000000001</v>
      </c>
      <c r="G30" s="411"/>
    </row>
    <row r="31" spans="1:7" ht="18.75">
      <c r="A31" s="404">
        <v>17</v>
      </c>
      <c r="B31" s="383" t="s">
        <v>336</v>
      </c>
      <c r="C31" s="383" t="s">
        <v>88</v>
      </c>
      <c r="D31" s="392">
        <f>SUM(D29:D30)</f>
        <v>28699.730000000003</v>
      </c>
      <c r="E31" s="392">
        <f>SUM(E29:E30)</f>
        <v>0</v>
      </c>
      <c r="F31" s="392">
        <f t="shared" si="2"/>
        <v>28699.730000000003</v>
      </c>
      <c r="G31" s="411"/>
    </row>
    <row r="32" spans="1:7" ht="18.75">
      <c r="A32" s="404">
        <v>18</v>
      </c>
      <c r="B32" s="386" t="s">
        <v>89</v>
      </c>
      <c r="C32" s="386" t="s">
        <v>90</v>
      </c>
      <c r="D32" s="392">
        <v>0</v>
      </c>
      <c r="E32" s="392">
        <v>0</v>
      </c>
      <c r="F32" s="392">
        <f t="shared" si="2"/>
        <v>0</v>
      </c>
      <c r="G32" s="411"/>
    </row>
    <row r="33" spans="1:7" ht="18.75">
      <c r="A33" s="404">
        <v>19</v>
      </c>
      <c r="B33" s="383" t="s">
        <v>91</v>
      </c>
      <c r="C33" s="383" t="s">
        <v>92</v>
      </c>
      <c r="D33" s="394">
        <v>0</v>
      </c>
      <c r="E33" s="394">
        <v>0</v>
      </c>
      <c r="F33" s="394">
        <f t="shared" si="2"/>
        <v>0</v>
      </c>
      <c r="G33" s="411"/>
    </row>
    <row r="34" spans="1:7" ht="18.75">
      <c r="A34" s="404">
        <v>20</v>
      </c>
      <c r="B34" s="383" t="s">
        <v>93</v>
      </c>
      <c r="C34" s="383" t="s">
        <v>94</v>
      </c>
      <c r="D34" s="392">
        <f>D33+D32+D31+D27+D26+D25+D16+D15</f>
        <v>356089.14</v>
      </c>
      <c r="E34" s="392">
        <f>E32+E31+E27+E25+E16+E15+E33</f>
        <v>600</v>
      </c>
      <c r="F34" s="392">
        <f t="shared" si="2"/>
        <v>356689.14</v>
      </c>
      <c r="G34" s="411"/>
    </row>
    <row r="35" spans="1:7" ht="18.75">
      <c r="A35" s="620" t="s">
        <v>105</v>
      </c>
      <c r="B35" s="601"/>
      <c r="C35" s="601"/>
      <c r="D35" s="601"/>
      <c r="E35" s="601"/>
      <c r="F35" s="601"/>
      <c r="G35" s="411"/>
    </row>
    <row r="36" spans="1:7" ht="18.75">
      <c r="A36" s="406" t="s">
        <v>263</v>
      </c>
      <c r="B36" s="386" t="s">
        <v>337</v>
      </c>
      <c r="C36" s="383" t="s">
        <v>104</v>
      </c>
      <c r="D36" s="394">
        <v>0</v>
      </c>
      <c r="E36" s="394">
        <v>0</v>
      </c>
      <c r="F36" s="394">
        <f>D36+E36</f>
        <v>0</v>
      </c>
      <c r="G36" s="411"/>
    </row>
    <row r="37" spans="1:7" ht="18.75">
      <c r="A37" s="406" t="s">
        <v>266</v>
      </c>
      <c r="B37" s="386" t="s">
        <v>105</v>
      </c>
      <c r="C37" s="386" t="s">
        <v>106</v>
      </c>
      <c r="D37" s="394">
        <v>0</v>
      </c>
      <c r="E37" s="394">
        <f>SUM(E36:E36)</f>
        <v>0</v>
      </c>
      <c r="F37" s="394">
        <f>D37+E37</f>
        <v>0</v>
      </c>
      <c r="G37" s="411"/>
    </row>
    <row r="38" spans="1:7" ht="19.5" thickBot="1">
      <c r="A38" s="602" t="s">
        <v>338</v>
      </c>
      <c r="B38" s="603"/>
      <c r="C38" s="389" t="s">
        <v>249</v>
      </c>
      <c r="D38" s="396">
        <f>D37+D34</f>
        <v>356089.14</v>
      </c>
      <c r="E38" s="396">
        <f>E37+E34</f>
        <v>600</v>
      </c>
      <c r="F38" s="396">
        <f>D38+E38</f>
        <v>356689.14</v>
      </c>
      <c r="G38" s="411"/>
    </row>
    <row r="39" spans="1:6" s="409" customFormat="1" ht="18.75">
      <c r="A39" s="604"/>
      <c r="B39" s="605"/>
      <c r="C39" s="605"/>
      <c r="D39" s="605"/>
      <c r="E39" s="605"/>
      <c r="F39" s="605"/>
    </row>
    <row r="40" spans="1:6" s="409" customFormat="1" ht="18.75">
      <c r="A40" s="604" t="s">
        <v>67</v>
      </c>
      <c r="B40" s="605"/>
      <c r="C40" s="605"/>
      <c r="D40" s="605"/>
      <c r="E40" s="605"/>
      <c r="F40" s="605"/>
    </row>
    <row r="41" spans="1:6" s="409" customFormat="1" ht="18.75">
      <c r="A41" s="397"/>
      <c r="B41" s="397"/>
      <c r="C41" s="397"/>
      <c r="D41" s="410"/>
      <c r="E41" s="410"/>
      <c r="F41" s="379"/>
    </row>
    <row r="42" spans="1:5" s="409" customFormat="1" ht="19.5" thickBot="1">
      <c r="A42" s="397"/>
      <c r="B42" s="397"/>
      <c r="C42" s="397"/>
      <c r="D42" s="410"/>
      <c r="E42" s="410"/>
    </row>
    <row r="43" spans="1:6" ht="18.75" customHeight="1">
      <c r="A43" s="610" t="s">
        <v>235</v>
      </c>
      <c r="B43" s="611"/>
      <c r="C43" s="398"/>
      <c r="D43" s="400" t="s">
        <v>386</v>
      </c>
      <c r="E43" s="400" t="s">
        <v>386</v>
      </c>
      <c r="F43" s="400" t="s">
        <v>386</v>
      </c>
    </row>
    <row r="44" spans="1:6" ht="18.75">
      <c r="A44" s="608"/>
      <c r="B44" s="609"/>
      <c r="C44" s="380" t="s">
        <v>236</v>
      </c>
      <c r="D44" s="387" t="s">
        <v>237</v>
      </c>
      <c r="E44" s="387" t="s">
        <v>237</v>
      </c>
      <c r="F44" s="387" t="s">
        <v>237</v>
      </c>
    </row>
    <row r="45" spans="1:6" ht="24" customHeight="1">
      <c r="A45" s="614" t="s">
        <v>238</v>
      </c>
      <c r="B45" s="615"/>
      <c r="C45" s="401"/>
      <c r="D45" s="413" t="s">
        <v>312</v>
      </c>
      <c r="E45" s="414" t="s">
        <v>316</v>
      </c>
      <c r="F45" s="562" t="s">
        <v>293</v>
      </c>
    </row>
    <row r="46" spans="1:6" ht="18.75">
      <c r="A46" s="616" t="s">
        <v>250</v>
      </c>
      <c r="B46" s="617"/>
      <c r="C46" s="617"/>
      <c r="D46" s="617"/>
      <c r="E46" s="612"/>
      <c r="F46" s="601"/>
    </row>
    <row r="47" spans="1:7" ht="18.75">
      <c r="A47" s="406" t="s">
        <v>268</v>
      </c>
      <c r="B47" s="383" t="s">
        <v>24</v>
      </c>
      <c r="C47" s="384" t="s">
        <v>25</v>
      </c>
      <c r="D47" s="391">
        <v>0</v>
      </c>
      <c r="E47" s="391">
        <v>0</v>
      </c>
      <c r="F47" s="391">
        <f aca="true" t="shared" si="3" ref="F47:F63">D47+E47</f>
        <v>0</v>
      </c>
      <c r="G47" s="411"/>
    </row>
    <row r="48" spans="1:7" ht="18.75">
      <c r="A48" s="406" t="s">
        <v>269</v>
      </c>
      <c r="B48" s="383" t="s">
        <v>45</v>
      </c>
      <c r="C48" s="384" t="s">
        <v>46</v>
      </c>
      <c r="D48" s="391">
        <v>0</v>
      </c>
      <c r="E48" s="391">
        <v>0</v>
      </c>
      <c r="F48" s="391">
        <f t="shared" si="3"/>
        <v>0</v>
      </c>
      <c r="G48" s="411"/>
    </row>
    <row r="49" spans="1:7" ht="18.75">
      <c r="A49" s="406" t="s">
        <v>270</v>
      </c>
      <c r="B49" s="383" t="s">
        <v>252</v>
      </c>
      <c r="C49" s="384" t="s">
        <v>27</v>
      </c>
      <c r="D49" s="391">
        <v>0</v>
      </c>
      <c r="E49" s="391">
        <v>0</v>
      </c>
      <c r="F49" s="391">
        <f t="shared" si="3"/>
        <v>0</v>
      </c>
      <c r="G49" s="411"/>
    </row>
    <row r="50" spans="1:7" ht="18.75">
      <c r="A50" s="405" t="s">
        <v>343</v>
      </c>
      <c r="B50" s="382" t="s">
        <v>253</v>
      </c>
      <c r="C50" s="382" t="s">
        <v>254</v>
      </c>
      <c r="D50" s="393">
        <v>0</v>
      </c>
      <c r="E50" s="393"/>
      <c r="F50" s="393">
        <f t="shared" si="3"/>
        <v>0</v>
      </c>
      <c r="G50" s="411"/>
    </row>
    <row r="51" spans="1:7" ht="18.75">
      <c r="A51" s="405" t="s">
        <v>344</v>
      </c>
      <c r="B51" s="382" t="s">
        <v>255</v>
      </c>
      <c r="C51" s="382" t="s">
        <v>256</v>
      </c>
      <c r="D51" s="393"/>
      <c r="E51" s="393">
        <v>600</v>
      </c>
      <c r="F51" s="393">
        <f t="shared" si="3"/>
        <v>600</v>
      </c>
      <c r="G51" s="411"/>
    </row>
    <row r="52" spans="1:7" ht="18.75">
      <c r="A52" s="405" t="s">
        <v>345</v>
      </c>
      <c r="B52" s="382" t="s">
        <v>257</v>
      </c>
      <c r="C52" s="382" t="s">
        <v>187</v>
      </c>
      <c r="D52" s="393">
        <v>0</v>
      </c>
      <c r="E52" s="393"/>
      <c r="F52" s="393">
        <f t="shared" si="3"/>
        <v>0</v>
      </c>
      <c r="G52" s="411"/>
    </row>
    <row r="53" spans="1:7" ht="18.75">
      <c r="A53" s="405" t="s">
        <v>346</v>
      </c>
      <c r="B53" s="382" t="s">
        <v>258</v>
      </c>
      <c r="C53" s="382" t="s">
        <v>259</v>
      </c>
      <c r="D53" s="393"/>
      <c r="E53" s="393"/>
      <c r="F53" s="393">
        <f t="shared" si="3"/>
        <v>0</v>
      </c>
      <c r="G53" s="411"/>
    </row>
    <row r="54" spans="1:7" ht="18.75">
      <c r="A54" s="405" t="s">
        <v>347</v>
      </c>
      <c r="B54" s="382" t="s">
        <v>260</v>
      </c>
      <c r="C54" s="382" t="s">
        <v>363</v>
      </c>
      <c r="D54" s="393">
        <v>10039</v>
      </c>
      <c r="E54" s="393"/>
      <c r="F54" s="393">
        <f t="shared" si="3"/>
        <v>10039</v>
      </c>
      <c r="G54" s="411"/>
    </row>
    <row r="55" spans="1:7" ht="18.75">
      <c r="A55" s="405" t="s">
        <v>348</v>
      </c>
      <c r="B55" s="382" t="s">
        <v>264</v>
      </c>
      <c r="C55" s="382" t="s">
        <v>265</v>
      </c>
      <c r="D55" s="393"/>
      <c r="E55" s="393"/>
      <c r="F55" s="393">
        <f t="shared" si="3"/>
        <v>0</v>
      </c>
      <c r="G55" s="411"/>
    </row>
    <row r="56" spans="1:7" ht="18.75">
      <c r="A56" s="405" t="s">
        <v>349</v>
      </c>
      <c r="B56" s="382" t="s">
        <v>267</v>
      </c>
      <c r="C56" s="382" t="s">
        <v>30</v>
      </c>
      <c r="D56" s="393">
        <v>0</v>
      </c>
      <c r="E56" s="393"/>
      <c r="F56" s="393">
        <f t="shared" si="3"/>
        <v>0</v>
      </c>
      <c r="G56" s="411"/>
    </row>
    <row r="57" spans="1:7" ht="18.75">
      <c r="A57" s="405" t="s">
        <v>350</v>
      </c>
      <c r="B57" s="382" t="s">
        <v>31</v>
      </c>
      <c r="C57" s="382" t="s">
        <v>32</v>
      </c>
      <c r="D57" s="393"/>
      <c r="E57" s="393"/>
      <c r="F57" s="393">
        <f t="shared" si="3"/>
        <v>0</v>
      </c>
      <c r="G57" s="411"/>
    </row>
    <row r="58" spans="1:7" ht="18.75">
      <c r="A58" s="405" t="s">
        <v>351</v>
      </c>
      <c r="B58" s="385" t="s">
        <v>31</v>
      </c>
      <c r="C58" s="382" t="s">
        <v>34</v>
      </c>
      <c r="D58" s="393"/>
      <c r="E58" s="393"/>
      <c r="F58" s="393">
        <f t="shared" si="3"/>
        <v>0</v>
      </c>
      <c r="G58" s="411"/>
    </row>
    <row r="59" spans="1:7" ht="18.75">
      <c r="A59" s="406" t="s">
        <v>352</v>
      </c>
      <c r="B59" s="386" t="s">
        <v>35</v>
      </c>
      <c r="C59" s="386" t="s">
        <v>36</v>
      </c>
      <c r="D59" s="394">
        <f>SUM(D50:D58)</f>
        <v>10039</v>
      </c>
      <c r="E59" s="394">
        <f>SUM(E50:E58)</f>
        <v>600</v>
      </c>
      <c r="F59" s="394">
        <f t="shared" si="3"/>
        <v>10639</v>
      </c>
      <c r="G59" s="411"/>
    </row>
    <row r="60" spans="1:7" ht="18.75">
      <c r="A60" s="404">
        <v>36</v>
      </c>
      <c r="B60" s="383" t="s">
        <v>47</v>
      </c>
      <c r="C60" s="384" t="s">
        <v>48</v>
      </c>
      <c r="D60" s="391">
        <v>0</v>
      </c>
      <c r="E60" s="391">
        <v>0</v>
      </c>
      <c r="F60" s="391">
        <f t="shared" si="3"/>
        <v>0</v>
      </c>
      <c r="G60" s="411"/>
    </row>
    <row r="61" spans="1:7" ht="18.75">
      <c r="A61" s="404">
        <v>37</v>
      </c>
      <c r="B61" s="383" t="s">
        <v>339</v>
      </c>
      <c r="C61" s="384" t="s">
        <v>40</v>
      </c>
      <c r="D61" s="391">
        <v>0</v>
      </c>
      <c r="E61" s="391">
        <v>0</v>
      </c>
      <c r="F61" s="391">
        <f t="shared" si="3"/>
        <v>0</v>
      </c>
      <c r="G61" s="411"/>
    </row>
    <row r="62" spans="1:7" ht="18.75">
      <c r="A62" s="404">
        <v>38</v>
      </c>
      <c r="B62" s="383" t="s">
        <v>52</v>
      </c>
      <c r="C62" s="384" t="s">
        <v>53</v>
      </c>
      <c r="D62" s="391">
        <v>0</v>
      </c>
      <c r="E62" s="391">
        <v>0</v>
      </c>
      <c r="F62" s="391">
        <f t="shared" si="3"/>
        <v>0</v>
      </c>
      <c r="G62" s="411"/>
    </row>
    <row r="63" spans="1:7" ht="18.75">
      <c r="A63" s="404">
        <v>39</v>
      </c>
      <c r="B63" s="383" t="s">
        <v>340</v>
      </c>
      <c r="C63" s="384" t="s">
        <v>55</v>
      </c>
      <c r="D63" s="391">
        <f>D62+D61+D60+D59+D49+D48+D47</f>
        <v>10039</v>
      </c>
      <c r="E63" s="391">
        <f>E62+E61+E60+E59+E49+E48+E47</f>
        <v>600</v>
      </c>
      <c r="F63" s="391">
        <f t="shared" si="3"/>
        <v>10639</v>
      </c>
      <c r="G63" s="411"/>
    </row>
    <row r="64" spans="1:7" ht="18.75">
      <c r="A64" s="616" t="s">
        <v>271</v>
      </c>
      <c r="B64" s="617"/>
      <c r="C64" s="617"/>
      <c r="D64" s="617"/>
      <c r="E64" s="612"/>
      <c r="F64" s="601"/>
      <c r="G64" s="411"/>
    </row>
    <row r="65" spans="1:7" ht="18.75">
      <c r="A65" s="403">
        <v>40</v>
      </c>
      <c r="B65" s="382" t="s">
        <v>248</v>
      </c>
      <c r="C65" s="381" t="s">
        <v>205</v>
      </c>
      <c r="D65" s="390">
        <v>346050</v>
      </c>
      <c r="E65" s="390"/>
      <c r="F65" s="390">
        <f>D65+E65</f>
        <v>346050</v>
      </c>
      <c r="G65" s="411"/>
    </row>
    <row r="66" spans="1:7" ht="18.75">
      <c r="A66" s="408">
        <v>41</v>
      </c>
      <c r="B66" s="384" t="s">
        <v>60</v>
      </c>
      <c r="C66" s="384" t="s">
        <v>61</v>
      </c>
      <c r="D66" s="395">
        <f>SUM(D65)</f>
        <v>346050</v>
      </c>
      <c r="E66" s="395">
        <f>SUM(E65:E65)</f>
        <v>0</v>
      </c>
      <c r="F66" s="395">
        <f>D66+E66</f>
        <v>346050</v>
      </c>
      <c r="G66" s="411"/>
    </row>
    <row r="67" spans="1:7" ht="18.75">
      <c r="A67" s="408">
        <v>42</v>
      </c>
      <c r="B67" s="383" t="s">
        <v>62</v>
      </c>
      <c r="C67" s="384" t="s">
        <v>63</v>
      </c>
      <c r="D67" s="391">
        <f>D66</f>
        <v>346050</v>
      </c>
      <c r="E67" s="391">
        <f>SUM(E66:E66)</f>
        <v>0</v>
      </c>
      <c r="F67" s="391">
        <f>D67+E67</f>
        <v>346050</v>
      </c>
      <c r="G67" s="411"/>
    </row>
    <row r="68" spans="1:7" ht="19.5" thickBot="1">
      <c r="A68" s="621" t="s">
        <v>341</v>
      </c>
      <c r="B68" s="622"/>
      <c r="C68" s="389" t="s">
        <v>55</v>
      </c>
      <c r="D68" s="396">
        <f>D67+D63</f>
        <v>356089</v>
      </c>
      <c r="E68" s="396">
        <f>E67+E63</f>
        <v>600</v>
      </c>
      <c r="F68" s="396">
        <f>D68+E68</f>
        <v>356689</v>
      </c>
      <c r="G68" s="411"/>
    </row>
  </sheetData>
  <sheetProtection/>
  <mergeCells count="26">
    <mergeCell ref="A64:D64"/>
    <mergeCell ref="A9:B9"/>
    <mergeCell ref="A12:D12"/>
    <mergeCell ref="A17:D17"/>
    <mergeCell ref="A68:B68"/>
    <mergeCell ref="E12:F12"/>
    <mergeCell ref="E17:F17"/>
    <mergeCell ref="A28:D28"/>
    <mergeCell ref="A35:D35"/>
    <mergeCell ref="E46:F46"/>
    <mergeCell ref="A43:B43"/>
    <mergeCell ref="A40:F40"/>
    <mergeCell ref="E35:F35"/>
    <mergeCell ref="E64:F64"/>
    <mergeCell ref="A44:B44"/>
    <mergeCell ref="A1:F1"/>
    <mergeCell ref="A2:F2"/>
    <mergeCell ref="A4:F4"/>
    <mergeCell ref="A45:B45"/>
    <mergeCell ref="A46:D46"/>
    <mergeCell ref="A7:F7"/>
    <mergeCell ref="E28:F28"/>
    <mergeCell ref="A38:B38"/>
    <mergeCell ref="A39:F39"/>
    <mergeCell ref="A11:B11"/>
    <mergeCell ref="A10:B10"/>
  </mergeCells>
  <printOptions/>
  <pageMargins left="0.7" right="0.7" top="0.75" bottom="0.75" header="0.3" footer="0.3"/>
  <pageSetup fitToHeight="0" fitToWidth="1" horizontalDpi="600" verticalDpi="600" orientation="portrait" paperSize="9" scale="5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12.00390625" style="0" customWidth="1"/>
    <col min="2" max="2" width="75.125" style="0" customWidth="1"/>
    <col min="3" max="3" width="36.25390625" style="0" customWidth="1"/>
  </cols>
  <sheetData>
    <row r="1" spans="1:3" ht="42.75" customHeight="1">
      <c r="A1" s="623" t="str">
        <f>'NNÁI (KÖT+ÖNK.)'!A1:F1</f>
        <v>Pilisvörösvár Német Nemzetiségi Önkormányzata Képviselő-testületének  14/2018. (II. 05.) sz. határozata</v>
      </c>
      <c r="B1" s="623"/>
      <c r="C1" s="624"/>
    </row>
    <row r="2" spans="1:3" ht="26.25" customHeight="1">
      <c r="A2" s="623" t="str">
        <f>'NNÁI (KÖT+ÖNK.)'!A2:F2</f>
        <v>a Pilisvörösvár Német Nemzetiségi Önkormányzata 2018. évi költségvetéséről</v>
      </c>
      <c r="B2" s="623"/>
      <c r="C2" s="624"/>
    </row>
    <row r="3" spans="1:3" ht="18.75">
      <c r="A3" s="574"/>
      <c r="B3" s="574"/>
      <c r="C3" s="575"/>
    </row>
    <row r="4" spans="1:3" ht="39.75" customHeight="1">
      <c r="A4" s="623" t="s">
        <v>392</v>
      </c>
      <c r="B4" s="623"/>
      <c r="C4" s="624"/>
    </row>
    <row r="5" ht="18.75">
      <c r="C5" s="573" t="s">
        <v>391</v>
      </c>
    </row>
    <row r="6" ht="18.75">
      <c r="C6" s="576" t="s">
        <v>66</v>
      </c>
    </row>
    <row r="7" spans="1:3" ht="18.75">
      <c r="A7" s="577" t="s">
        <v>405</v>
      </c>
      <c r="B7" s="577" t="s">
        <v>0</v>
      </c>
      <c r="C7" s="577" t="s">
        <v>404</v>
      </c>
    </row>
    <row r="8" spans="1:3" ht="18.75">
      <c r="A8" s="578">
        <v>1</v>
      </c>
      <c r="B8" s="579" t="s">
        <v>400</v>
      </c>
      <c r="C8" s="580">
        <f>7450*1.27</f>
        <v>9461.5</v>
      </c>
    </row>
    <row r="9" spans="1:3" ht="18.75">
      <c r="A9" s="578">
        <v>2</v>
      </c>
      <c r="B9" s="579" t="s">
        <v>399</v>
      </c>
      <c r="C9" s="580">
        <f>1000*1.27</f>
        <v>1270</v>
      </c>
    </row>
    <row r="10" spans="1:3" ht="18.75">
      <c r="A10" s="578">
        <v>3</v>
      </c>
      <c r="B10" s="579" t="s">
        <v>398</v>
      </c>
      <c r="C10" s="580">
        <f>2455*1.27</f>
        <v>3117.85</v>
      </c>
    </row>
    <row r="11" spans="1:3" ht="18.75">
      <c r="A11" s="578">
        <v>4</v>
      </c>
      <c r="B11" s="579" t="s">
        <v>397</v>
      </c>
      <c r="C11" s="580">
        <f>300*1.27-1</f>
        <v>380</v>
      </c>
    </row>
    <row r="12" spans="1:3" ht="18.75">
      <c r="A12" s="578">
        <v>5</v>
      </c>
      <c r="B12" s="579" t="s">
        <v>396</v>
      </c>
      <c r="C12" s="580">
        <f>250*1.27</f>
        <v>317.5</v>
      </c>
    </row>
    <row r="13" spans="1:3" ht="18.75">
      <c r="A13" s="582">
        <v>6</v>
      </c>
      <c r="B13" s="583" t="s">
        <v>401</v>
      </c>
      <c r="C13" s="584">
        <f>SUM(C8:C12)</f>
        <v>14546.85</v>
      </c>
    </row>
    <row r="14" spans="1:3" ht="18.75">
      <c r="A14" s="578">
        <v>7</v>
      </c>
      <c r="B14" s="579" t="s">
        <v>395</v>
      </c>
      <c r="C14" s="580">
        <f>9345*1.27</f>
        <v>11868.15</v>
      </c>
    </row>
    <row r="15" spans="1:3" ht="18.75">
      <c r="A15" s="578">
        <v>8</v>
      </c>
      <c r="B15" s="579" t="s">
        <v>394</v>
      </c>
      <c r="C15" s="580">
        <f>1500*1.27</f>
        <v>1905</v>
      </c>
    </row>
    <row r="16" spans="1:3" ht="18.75">
      <c r="A16" s="578">
        <v>9</v>
      </c>
      <c r="B16" s="579" t="s">
        <v>393</v>
      </c>
      <c r="C16" s="581">
        <f>300*1.27-1</f>
        <v>380</v>
      </c>
    </row>
    <row r="17" spans="1:3" ht="18.75">
      <c r="A17" s="582">
        <v>10</v>
      </c>
      <c r="B17" s="583" t="s">
        <v>402</v>
      </c>
      <c r="C17" s="587">
        <f>SUM(C14:C16)</f>
        <v>14153.15</v>
      </c>
    </row>
    <row r="18" spans="1:3" ht="18.75">
      <c r="A18" s="585">
        <v>11</v>
      </c>
      <c r="B18" s="586" t="s">
        <v>403</v>
      </c>
      <c r="C18" s="588">
        <f>C13+C17</f>
        <v>28700</v>
      </c>
    </row>
  </sheetData>
  <sheetProtection/>
  <mergeCells count="3">
    <mergeCell ref="A1:C1"/>
    <mergeCell ref="A2:C2"/>
    <mergeCell ref="A4:C4"/>
  </mergeCells>
  <printOptions/>
  <pageMargins left="0.7" right="0.7" top="0.75" bottom="0.75" header="0.3" footer="0.3"/>
  <pageSetup fitToHeight="0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view="pageBreakPreview" zoomScale="50" zoomScaleSheetLayoutView="50" workbookViewId="0" topLeftCell="A1">
      <selection activeCell="M10" sqref="M10"/>
    </sheetView>
  </sheetViews>
  <sheetFormatPr defaultColWidth="44.75390625" defaultRowHeight="19.5" customHeight="1"/>
  <cols>
    <col min="1" max="1" width="11.25390625" style="1" bestFit="1" customWidth="1"/>
    <col min="2" max="2" width="91.75390625" style="1" customWidth="1"/>
    <col min="3" max="3" width="18.125" style="1" customWidth="1"/>
    <col min="4" max="4" width="23.00390625" style="1" customWidth="1"/>
    <col min="5" max="5" width="24.75390625" style="1" customWidth="1"/>
    <col min="6" max="6" width="23.625" style="1" customWidth="1"/>
    <col min="7" max="7" width="18.75390625" style="1" customWidth="1"/>
    <col min="8" max="8" width="54.75390625" style="1" customWidth="1"/>
    <col min="9" max="9" width="22.125" style="1" customWidth="1"/>
    <col min="10" max="10" width="19.25390625" style="1" customWidth="1"/>
    <col min="11" max="11" width="22.125" style="1" customWidth="1"/>
    <col min="12" max="12" width="21.625" style="1" customWidth="1"/>
    <col min="13" max="16384" width="44.75390625" style="1" customWidth="1"/>
  </cols>
  <sheetData>
    <row r="1" spans="1:12" ht="30">
      <c r="A1" s="625" t="str">
        <f>Költségvetés!A1</f>
        <v>Pilisvörösvár Német Nemzetiségi Önkormányzata Képviselő-testületének  14/2018. (II. 05.) sz. határozata</v>
      </c>
      <c r="B1" s="625"/>
      <c r="C1" s="625"/>
      <c r="D1" s="625"/>
      <c r="E1" s="626"/>
      <c r="F1" s="626"/>
      <c r="G1" s="626"/>
      <c r="H1" s="626"/>
      <c r="I1" s="626"/>
      <c r="J1" s="626"/>
      <c r="K1" s="626"/>
      <c r="L1" s="626"/>
    </row>
    <row r="2" spans="1:12" ht="30">
      <c r="A2" s="625" t="str">
        <f>Költségvetés!A3</f>
        <v>a Pilisvörösvár Német Nemzetiségi Önkormányzata 2018. évi költségvetéséről</v>
      </c>
      <c r="B2" s="625"/>
      <c r="C2" s="625"/>
      <c r="D2" s="625"/>
      <c r="E2" s="626"/>
      <c r="F2" s="626"/>
      <c r="G2" s="626"/>
      <c r="H2" s="626"/>
      <c r="I2" s="626"/>
      <c r="J2" s="626"/>
      <c r="K2" s="626"/>
      <c r="L2" s="626"/>
    </row>
    <row r="3" spans="1:12" ht="19.5" customHeight="1">
      <c r="A3" s="484"/>
      <c r="B3" s="484"/>
      <c r="C3" s="484"/>
      <c r="D3" s="484"/>
      <c r="E3" s="485"/>
      <c r="F3" s="485"/>
      <c r="G3" s="485"/>
      <c r="H3" s="485"/>
      <c r="I3" s="485"/>
      <c r="J3" s="485"/>
      <c r="K3" s="485"/>
      <c r="L3" s="485"/>
    </row>
    <row r="4" spans="1:12" ht="27" customHeight="1">
      <c r="A4" s="625" t="s">
        <v>230</v>
      </c>
      <c r="B4" s="625"/>
      <c r="C4" s="625"/>
      <c r="D4" s="625"/>
      <c r="E4" s="626"/>
      <c r="F4" s="626"/>
      <c r="G4" s="626"/>
      <c r="H4" s="626"/>
      <c r="I4" s="626"/>
      <c r="J4" s="626"/>
      <c r="K4" s="626"/>
      <c r="L4" s="626"/>
    </row>
    <row r="5" spans="1:12" ht="24.75" customHeight="1">
      <c r="A5" s="484"/>
      <c r="B5" s="484"/>
      <c r="C5" s="484"/>
      <c r="D5" s="484"/>
      <c r="E5" s="485"/>
      <c r="F5" s="485"/>
      <c r="G5" s="485"/>
      <c r="H5" s="485"/>
      <c r="I5" s="485"/>
      <c r="J5" s="485"/>
      <c r="K5" s="485"/>
      <c r="L5" s="517" t="s">
        <v>141</v>
      </c>
    </row>
    <row r="6" spans="1:12" ht="24.75" customHeight="1">
      <c r="A6" s="484"/>
      <c r="B6" s="484"/>
      <c r="C6" s="484"/>
      <c r="D6" s="484"/>
      <c r="E6" s="485"/>
      <c r="F6" s="485"/>
      <c r="G6" s="485"/>
      <c r="H6" s="485"/>
      <c r="I6" s="485"/>
      <c r="J6" s="485"/>
      <c r="K6" s="485"/>
      <c r="L6" s="518"/>
    </row>
    <row r="7" spans="1:12" ht="31.5" thickBot="1">
      <c r="A7" s="485"/>
      <c r="B7" s="485"/>
      <c r="G7" s="485"/>
      <c r="H7" s="485"/>
      <c r="L7" s="517" t="s">
        <v>66</v>
      </c>
    </row>
    <row r="8" spans="1:12" ht="180" customHeight="1">
      <c r="A8" s="357" t="s">
        <v>21</v>
      </c>
      <c r="B8" s="358" t="s">
        <v>107</v>
      </c>
      <c r="C8" s="359" t="s">
        <v>377</v>
      </c>
      <c r="D8" s="359" t="s">
        <v>378</v>
      </c>
      <c r="E8" s="359" t="s">
        <v>380</v>
      </c>
      <c r="F8" s="359" t="s">
        <v>379</v>
      </c>
      <c r="G8" s="357" t="s">
        <v>21</v>
      </c>
      <c r="H8" s="358" t="s">
        <v>107</v>
      </c>
      <c r="I8" s="359" t="s">
        <v>377</v>
      </c>
      <c r="J8" s="359" t="s">
        <v>378</v>
      </c>
      <c r="K8" s="359" t="s">
        <v>380</v>
      </c>
      <c r="L8" s="359" t="s">
        <v>379</v>
      </c>
    </row>
    <row r="9" spans="1:12" ht="30.75">
      <c r="A9" s="360" t="s">
        <v>251</v>
      </c>
      <c r="B9" s="251" t="s">
        <v>321</v>
      </c>
      <c r="C9" s="486"/>
      <c r="D9" s="486"/>
      <c r="E9" s="487">
        <f>Bevétel!E15</f>
        <v>346050</v>
      </c>
      <c r="F9" s="488">
        <f>E9</f>
        <v>346050</v>
      </c>
      <c r="G9" s="368" t="s">
        <v>110</v>
      </c>
      <c r="H9" s="252" t="s">
        <v>72</v>
      </c>
      <c r="I9" s="503">
        <v>1822</v>
      </c>
      <c r="J9" s="503">
        <f>32310-J10</f>
        <v>30122</v>
      </c>
      <c r="K9" s="503">
        <f>Költségvetés!D40+'NNÁI (KÖT+ÖNK.)'!D13</f>
        <v>208376</v>
      </c>
      <c r="L9" s="504">
        <f>K9</f>
        <v>208376</v>
      </c>
    </row>
    <row r="10" spans="1:12" ht="93">
      <c r="A10" s="360" t="s">
        <v>23</v>
      </c>
      <c r="B10" s="251" t="s">
        <v>215</v>
      </c>
      <c r="C10" s="487">
        <f>4880+98</f>
        <v>4978</v>
      </c>
      <c r="D10" s="487">
        <v>90087</v>
      </c>
      <c r="E10" s="487">
        <f>Bevétel!E16</f>
        <v>4138</v>
      </c>
      <c r="F10" s="488">
        <f>E10</f>
        <v>4138</v>
      </c>
      <c r="G10" s="368" t="s">
        <v>71</v>
      </c>
      <c r="H10" s="250" t="s">
        <v>109</v>
      </c>
      <c r="I10" s="505">
        <v>2779</v>
      </c>
      <c r="J10" s="505">
        <v>2188</v>
      </c>
      <c r="K10" s="505">
        <f>Kiadás!E11+'NNÁI (KÖT+ÖNK.)'!D14</f>
        <v>3310</v>
      </c>
      <c r="L10" s="504">
        <f>K10</f>
        <v>3310</v>
      </c>
    </row>
    <row r="11" spans="1:12" ht="30.75">
      <c r="A11" s="360" t="s">
        <v>23</v>
      </c>
      <c r="B11" s="251" t="s">
        <v>64</v>
      </c>
      <c r="C11" s="487">
        <v>4000</v>
      </c>
      <c r="D11" s="487">
        <v>4000</v>
      </c>
      <c r="E11" s="487">
        <f>Bevétel!E17</f>
        <v>2320</v>
      </c>
      <c r="F11" s="488">
        <f>E11</f>
        <v>2320</v>
      </c>
      <c r="G11" s="369" t="s">
        <v>73</v>
      </c>
      <c r="H11" s="253" t="s">
        <v>72</v>
      </c>
      <c r="I11" s="506">
        <f>SUM(I9:I10)</f>
        <v>4601</v>
      </c>
      <c r="J11" s="506">
        <f>SUM(J9:J10)</f>
        <v>32310</v>
      </c>
      <c r="K11" s="506">
        <f>SUM(K9:K10)</f>
        <v>211686</v>
      </c>
      <c r="L11" s="507">
        <f>SUM(L9:L10)</f>
        <v>211686</v>
      </c>
    </row>
    <row r="12" spans="1:12" ht="46.5">
      <c r="A12" s="360" t="s">
        <v>23</v>
      </c>
      <c r="B12" s="251" t="s">
        <v>65</v>
      </c>
      <c r="C12" s="487"/>
      <c r="D12" s="487">
        <v>149</v>
      </c>
      <c r="E12" s="487"/>
      <c r="F12" s="488"/>
      <c r="G12" s="369" t="s">
        <v>75</v>
      </c>
      <c r="H12" s="253" t="s">
        <v>74</v>
      </c>
      <c r="I12" s="506">
        <v>786</v>
      </c>
      <c r="J12" s="506">
        <v>6939</v>
      </c>
      <c r="K12" s="506">
        <f>'NNÁI (KÖT+ÖNK.)'!D16+Kiadás!E13</f>
        <v>44286</v>
      </c>
      <c r="L12" s="507">
        <f aca="true" t="shared" si="0" ref="L12:L17">K12</f>
        <v>44286</v>
      </c>
    </row>
    <row r="13" spans="1:12" ht="45">
      <c r="A13" s="361" t="s">
        <v>23</v>
      </c>
      <c r="B13" s="254" t="s">
        <v>22</v>
      </c>
      <c r="C13" s="489">
        <f>SUM(C10:C12)</f>
        <v>8978</v>
      </c>
      <c r="D13" s="489">
        <f>SUM(D10:D12)</f>
        <v>94236</v>
      </c>
      <c r="E13" s="489">
        <f>SUM(E9:E12)</f>
        <v>352508</v>
      </c>
      <c r="F13" s="490">
        <f>SUM(F9:F12)</f>
        <v>352508</v>
      </c>
      <c r="G13" s="369" t="s">
        <v>77</v>
      </c>
      <c r="H13" s="253" t="s">
        <v>76</v>
      </c>
      <c r="I13" s="506">
        <v>1028</v>
      </c>
      <c r="J13" s="506">
        <v>9241</v>
      </c>
      <c r="K13" s="506">
        <f>Kiadás!E14+'NNÁI (KÖT+ÖNK.)'!F25</f>
        <v>78870.41</v>
      </c>
      <c r="L13" s="507">
        <f t="shared" si="0"/>
        <v>78870.41</v>
      </c>
    </row>
    <row r="14" spans="1:12" ht="30">
      <c r="A14" s="362" t="s">
        <v>25</v>
      </c>
      <c r="B14" s="255" t="s">
        <v>24</v>
      </c>
      <c r="C14" s="491">
        <f>SUM(C13)</f>
        <v>8978</v>
      </c>
      <c r="D14" s="491">
        <f>SUM(D13)</f>
        <v>94236</v>
      </c>
      <c r="E14" s="491">
        <f>SUM(E13)</f>
        <v>352508</v>
      </c>
      <c r="F14" s="492">
        <f>SUM(F13)</f>
        <v>352508</v>
      </c>
      <c r="G14" s="369" t="s">
        <v>79</v>
      </c>
      <c r="H14" s="253" t="s">
        <v>78</v>
      </c>
      <c r="I14" s="506">
        <v>0</v>
      </c>
      <c r="J14" s="506">
        <v>0</v>
      </c>
      <c r="K14" s="506"/>
      <c r="L14" s="507">
        <f t="shared" si="0"/>
        <v>0</v>
      </c>
    </row>
    <row r="15" spans="1:12" ht="46.5">
      <c r="A15" s="360" t="s">
        <v>42</v>
      </c>
      <c r="B15" s="256" t="s">
        <v>41</v>
      </c>
      <c r="C15" s="489"/>
      <c r="D15" s="489"/>
      <c r="E15" s="489"/>
      <c r="F15" s="490">
        <f>E15</f>
        <v>0</v>
      </c>
      <c r="G15" s="368" t="s">
        <v>81</v>
      </c>
      <c r="H15" s="251" t="s">
        <v>80</v>
      </c>
      <c r="I15" s="487">
        <v>288</v>
      </c>
      <c r="J15" s="487">
        <v>468</v>
      </c>
      <c r="K15" s="487">
        <f>Kiadás!E16</f>
        <v>200</v>
      </c>
      <c r="L15" s="488">
        <f t="shared" si="0"/>
        <v>200</v>
      </c>
    </row>
    <row r="16" spans="1:12" ht="46.5">
      <c r="A16" s="360" t="s">
        <v>44</v>
      </c>
      <c r="B16" s="256" t="s">
        <v>43</v>
      </c>
      <c r="C16" s="489"/>
      <c r="D16" s="489"/>
      <c r="E16" s="489"/>
      <c r="F16" s="490">
        <f>E16</f>
        <v>0</v>
      </c>
      <c r="G16" s="368" t="s">
        <v>84</v>
      </c>
      <c r="H16" s="251" t="s">
        <v>82</v>
      </c>
      <c r="I16" s="487">
        <v>1775</v>
      </c>
      <c r="J16" s="487">
        <v>2160</v>
      </c>
      <c r="K16" s="487">
        <f>Kiadás!E17</f>
        <v>975</v>
      </c>
      <c r="L16" s="488">
        <f t="shared" si="0"/>
        <v>975</v>
      </c>
    </row>
    <row r="17" spans="1:12" ht="30.75">
      <c r="A17" s="362" t="s">
        <v>46</v>
      </c>
      <c r="B17" s="255" t="s">
        <v>45</v>
      </c>
      <c r="C17" s="491">
        <f>SUM(C15:C16)</f>
        <v>0</v>
      </c>
      <c r="D17" s="491">
        <f>SUM(D15:D16)</f>
        <v>0</v>
      </c>
      <c r="E17" s="491">
        <f>SUM(E15:E16)</f>
        <v>0</v>
      </c>
      <c r="F17" s="491">
        <f>SUM(F15:F16)</f>
        <v>0</v>
      </c>
      <c r="G17" s="368" t="s">
        <v>213</v>
      </c>
      <c r="H17" s="257" t="s">
        <v>83</v>
      </c>
      <c r="I17" s="508"/>
      <c r="J17" s="508"/>
      <c r="K17" s="487">
        <f>Kiadás!E18</f>
        <v>3793</v>
      </c>
      <c r="L17" s="488">
        <f t="shared" si="0"/>
        <v>3793</v>
      </c>
    </row>
    <row r="18" spans="1:12" ht="30">
      <c r="A18" s="362" t="s">
        <v>27</v>
      </c>
      <c r="B18" s="255" t="s">
        <v>26</v>
      </c>
      <c r="C18" s="491">
        <v>0</v>
      </c>
      <c r="D18" s="491">
        <v>0</v>
      </c>
      <c r="E18" s="491">
        <v>0</v>
      </c>
      <c r="F18" s="492"/>
      <c r="G18" s="369" t="s">
        <v>86</v>
      </c>
      <c r="H18" s="253" t="s">
        <v>85</v>
      </c>
      <c r="I18" s="506">
        <f>SUM(I15:I17)</f>
        <v>2063</v>
      </c>
      <c r="J18" s="506">
        <f>SUM(J15:J17)</f>
        <v>2628</v>
      </c>
      <c r="K18" s="506">
        <f>SUM(K15:K17)</f>
        <v>4968</v>
      </c>
      <c r="L18" s="507">
        <f>SUM(L15:L17)</f>
        <v>4968</v>
      </c>
    </row>
    <row r="19" spans="1:12" ht="30.75">
      <c r="A19" s="360" t="s">
        <v>256</v>
      </c>
      <c r="B19" s="258" t="s">
        <v>255</v>
      </c>
      <c r="C19" s="493"/>
      <c r="D19" s="493"/>
      <c r="E19" s="493">
        <f>'NNÁI (KÖT+ÖNK.)'!E51</f>
        <v>600</v>
      </c>
      <c r="F19" s="494">
        <f>E19</f>
        <v>600</v>
      </c>
      <c r="G19" s="368" t="s">
        <v>313</v>
      </c>
      <c r="H19" s="251" t="s">
        <v>336</v>
      </c>
      <c r="I19" s="487">
        <v>218</v>
      </c>
      <c r="J19" s="487">
        <v>824</v>
      </c>
      <c r="K19" s="487">
        <f>'NNÁI (KÖT+ÖNK.)'!F31</f>
        <v>28699.730000000003</v>
      </c>
      <c r="L19" s="488">
        <f>K19</f>
        <v>28699.730000000003</v>
      </c>
    </row>
    <row r="20" spans="1:12" ht="30.75">
      <c r="A20" s="360" t="s">
        <v>187</v>
      </c>
      <c r="B20" s="258" t="s">
        <v>186</v>
      </c>
      <c r="C20" s="493">
        <v>454</v>
      </c>
      <c r="D20" s="493">
        <f>254+192</f>
        <v>446</v>
      </c>
      <c r="E20" s="493">
        <f>Bevétel!E25</f>
        <v>454</v>
      </c>
      <c r="F20" s="494">
        <f>E20</f>
        <v>454</v>
      </c>
      <c r="G20" s="369" t="s">
        <v>88</v>
      </c>
      <c r="H20" s="253" t="s">
        <v>87</v>
      </c>
      <c r="I20" s="506">
        <f>SUM(I19)</f>
        <v>218</v>
      </c>
      <c r="J20" s="506">
        <f>SUM(J19)</f>
        <v>824</v>
      </c>
      <c r="K20" s="506">
        <f>SUM(K19)</f>
        <v>28699.730000000003</v>
      </c>
      <c r="L20" s="507">
        <f>SUM(L19)</f>
        <v>28699.730000000003</v>
      </c>
    </row>
    <row r="21" spans="1:12" ht="30.75">
      <c r="A21" s="360" t="s">
        <v>259</v>
      </c>
      <c r="B21" s="258" t="s">
        <v>258</v>
      </c>
      <c r="C21" s="493"/>
      <c r="D21" s="493"/>
      <c r="E21" s="493"/>
      <c r="F21" s="494">
        <f aca="true" t="shared" si="1" ref="F21:F26">E21</f>
        <v>0</v>
      </c>
      <c r="G21" s="369" t="s">
        <v>90</v>
      </c>
      <c r="H21" s="253" t="s">
        <v>89</v>
      </c>
      <c r="I21" s="506">
        <v>0</v>
      </c>
      <c r="J21" s="506">
        <v>0</v>
      </c>
      <c r="K21" s="506">
        <f>Kiadás!E23</f>
        <v>1500</v>
      </c>
      <c r="L21" s="506">
        <f>K21</f>
        <v>1500</v>
      </c>
    </row>
    <row r="22" spans="1:12" ht="30.75">
      <c r="A22" s="360" t="s">
        <v>28</v>
      </c>
      <c r="B22" s="258" t="s">
        <v>260</v>
      </c>
      <c r="C22" s="493"/>
      <c r="D22" s="493">
        <f>2424+655</f>
        <v>3079</v>
      </c>
      <c r="E22" s="493">
        <f>'NNÁI (KÖT+ÖNK.)'!D54</f>
        <v>10039</v>
      </c>
      <c r="F22" s="494">
        <f t="shared" si="1"/>
        <v>10039</v>
      </c>
      <c r="G22" s="369" t="s">
        <v>92</v>
      </c>
      <c r="H22" s="253" t="s">
        <v>91</v>
      </c>
      <c r="I22" s="506"/>
      <c r="J22" s="506">
        <v>0</v>
      </c>
      <c r="K22" s="506"/>
      <c r="L22" s="507">
        <f>K22</f>
        <v>0</v>
      </c>
    </row>
    <row r="23" spans="1:12" ht="30.75">
      <c r="A23" s="360" t="s">
        <v>262</v>
      </c>
      <c r="B23" s="258" t="s">
        <v>261</v>
      </c>
      <c r="C23" s="493"/>
      <c r="D23" s="493"/>
      <c r="E23" s="493"/>
      <c r="F23" s="494">
        <f t="shared" si="1"/>
        <v>0</v>
      </c>
      <c r="G23" s="370"/>
      <c r="H23" s="259" t="s">
        <v>111</v>
      </c>
      <c r="I23" s="509">
        <f>I11+I12+I13+I14+I18</f>
        <v>8478</v>
      </c>
      <c r="J23" s="509">
        <f>J11+J12+J13+J14+J18</f>
        <v>51118</v>
      </c>
      <c r="K23" s="509">
        <f>K11+K12+K13+K14+K18</f>
        <v>339810.41000000003</v>
      </c>
      <c r="L23" s="510">
        <f>L11+L12+L13+L14+L18</f>
        <v>339810.41000000003</v>
      </c>
    </row>
    <row r="24" spans="1:12" ht="30.75">
      <c r="A24" s="360" t="s">
        <v>30</v>
      </c>
      <c r="B24" s="258" t="s">
        <v>29</v>
      </c>
      <c r="C24" s="493">
        <v>8</v>
      </c>
      <c r="D24" s="493">
        <v>1</v>
      </c>
      <c r="E24" s="493"/>
      <c r="F24" s="494">
        <f t="shared" si="1"/>
        <v>0</v>
      </c>
      <c r="G24" s="370"/>
      <c r="H24" s="259" t="s">
        <v>112</v>
      </c>
      <c r="I24" s="509">
        <f>I20+I21+I22</f>
        <v>218</v>
      </c>
      <c r="J24" s="509">
        <f>J20+J21+J22</f>
        <v>824</v>
      </c>
      <c r="K24" s="509">
        <f>K20+K21+K22</f>
        <v>30199.730000000003</v>
      </c>
      <c r="L24" s="510">
        <f>L20+L21+L22</f>
        <v>30199.730000000003</v>
      </c>
    </row>
    <row r="25" spans="1:12" ht="30.75">
      <c r="A25" s="360" t="s">
        <v>32</v>
      </c>
      <c r="B25" s="258" t="s">
        <v>31</v>
      </c>
      <c r="C25" s="495"/>
      <c r="D25" s="495"/>
      <c r="E25" s="495"/>
      <c r="F25" s="494">
        <f t="shared" si="1"/>
        <v>0</v>
      </c>
      <c r="G25" s="364" t="s">
        <v>94</v>
      </c>
      <c r="H25" s="260" t="s">
        <v>93</v>
      </c>
      <c r="I25" s="511">
        <f>SUM(I23:I24)</f>
        <v>8696</v>
      </c>
      <c r="J25" s="511">
        <f>SUM(J23:J24)</f>
        <v>51942</v>
      </c>
      <c r="K25" s="511">
        <f>SUM(K23:K24)</f>
        <v>370010.14</v>
      </c>
      <c r="L25" s="512">
        <f>SUM(L23:L24)</f>
        <v>370010.14</v>
      </c>
    </row>
    <row r="26" spans="1:12" ht="46.5">
      <c r="A26" s="360" t="s">
        <v>34</v>
      </c>
      <c r="B26" s="258" t="s">
        <v>33</v>
      </c>
      <c r="C26" s="495"/>
      <c r="D26" s="495"/>
      <c r="E26" s="495"/>
      <c r="F26" s="494">
        <f t="shared" si="1"/>
        <v>0</v>
      </c>
      <c r="G26" s="365" t="s">
        <v>96</v>
      </c>
      <c r="H26" s="258" t="s">
        <v>95</v>
      </c>
      <c r="I26" s="493">
        <v>0</v>
      </c>
      <c r="J26" s="493">
        <v>0</v>
      </c>
      <c r="K26" s="493"/>
      <c r="L26" s="494"/>
    </row>
    <row r="27" spans="1:12" ht="30.75">
      <c r="A27" s="362" t="s">
        <v>36</v>
      </c>
      <c r="B27" s="255" t="s">
        <v>35</v>
      </c>
      <c r="C27" s="491">
        <f>SUM(C20:C26)</f>
        <v>462</v>
      </c>
      <c r="D27" s="491">
        <f>SUM(D20:D26)</f>
        <v>3526</v>
      </c>
      <c r="E27" s="491">
        <f>SUM(E19:E26)</f>
        <v>11093</v>
      </c>
      <c r="F27" s="491">
        <f>SUM(F19:F26)</f>
        <v>11093</v>
      </c>
      <c r="G27" s="365" t="s">
        <v>98</v>
      </c>
      <c r="H27" s="261" t="s">
        <v>97</v>
      </c>
      <c r="I27" s="493">
        <v>0</v>
      </c>
      <c r="J27" s="493">
        <v>0</v>
      </c>
      <c r="K27" s="493"/>
      <c r="L27" s="494"/>
    </row>
    <row r="28" spans="1:12" ht="30.75">
      <c r="A28" s="362" t="s">
        <v>48</v>
      </c>
      <c r="B28" s="255" t="s">
        <v>47</v>
      </c>
      <c r="C28" s="496"/>
      <c r="D28" s="496"/>
      <c r="E28" s="491">
        <f>'NNÁI (KÖT+ÖNK.)'!F60</f>
        <v>0</v>
      </c>
      <c r="F28" s="492">
        <f>E28</f>
        <v>0</v>
      </c>
      <c r="G28" s="365" t="s">
        <v>100</v>
      </c>
      <c r="H28" s="261" t="s">
        <v>99</v>
      </c>
      <c r="I28" s="493">
        <v>0</v>
      </c>
      <c r="J28" s="493"/>
      <c r="K28" s="493">
        <f>Kiadás!E30</f>
        <v>346050</v>
      </c>
      <c r="L28" s="494"/>
    </row>
    <row r="29" spans="1:12" ht="30.75">
      <c r="A29" s="360" t="s">
        <v>38</v>
      </c>
      <c r="B29" s="258" t="s">
        <v>37</v>
      </c>
      <c r="C29" s="493"/>
      <c r="D29" s="493">
        <v>0</v>
      </c>
      <c r="E29" s="493">
        <f>'NNÁI (KÖT+ÖNK.)'!F61</f>
        <v>0</v>
      </c>
      <c r="F29" s="494">
        <f>E29</f>
        <v>0</v>
      </c>
      <c r="G29" s="365" t="s">
        <v>102</v>
      </c>
      <c r="H29" s="261" t="s">
        <v>101</v>
      </c>
      <c r="I29" s="493">
        <v>0</v>
      </c>
      <c r="J29" s="493">
        <v>0</v>
      </c>
      <c r="K29" s="493"/>
      <c r="L29" s="494"/>
    </row>
    <row r="30" spans="1:12" ht="30">
      <c r="A30" s="362" t="s">
        <v>40</v>
      </c>
      <c r="B30" s="255" t="s">
        <v>39</v>
      </c>
      <c r="C30" s="491">
        <f>SUM(C29)</f>
        <v>0</v>
      </c>
      <c r="D30" s="491"/>
      <c r="E30" s="491">
        <f>SUM(E29)</f>
        <v>0</v>
      </c>
      <c r="F30" s="492">
        <f>SUM(F29)</f>
        <v>0</v>
      </c>
      <c r="G30" s="371" t="s">
        <v>104</v>
      </c>
      <c r="H30" s="262" t="s">
        <v>103</v>
      </c>
      <c r="I30" s="513">
        <f>SUM(I26:I29)</f>
        <v>0</v>
      </c>
      <c r="J30" s="513">
        <f>SUM(J26:J29)</f>
        <v>0</v>
      </c>
      <c r="K30" s="513">
        <f>SUM(K26:K29)</f>
        <v>346050</v>
      </c>
      <c r="L30" s="514">
        <f>SUM(L26:L29)</f>
        <v>0</v>
      </c>
    </row>
    <row r="31" spans="1:12" ht="30.75">
      <c r="A31" s="360" t="s">
        <v>51</v>
      </c>
      <c r="B31" s="258" t="s">
        <v>50</v>
      </c>
      <c r="C31" s="493"/>
      <c r="D31" s="493"/>
      <c r="E31" s="493">
        <f>Bevétel!E33</f>
        <v>0</v>
      </c>
      <c r="F31" s="494">
        <f>E31</f>
        <v>0</v>
      </c>
      <c r="G31" s="365" t="s">
        <v>106</v>
      </c>
      <c r="H31" s="261" t="s">
        <v>113</v>
      </c>
      <c r="I31" s="515">
        <f>SUM(I30)</f>
        <v>0</v>
      </c>
      <c r="J31" s="515">
        <f>SUM(J30)</f>
        <v>0</v>
      </c>
      <c r="K31" s="515"/>
      <c r="L31" s="516"/>
    </row>
    <row r="32" spans="1:12" ht="30">
      <c r="A32" s="362" t="s">
        <v>53</v>
      </c>
      <c r="B32" s="255" t="s">
        <v>52</v>
      </c>
      <c r="C32" s="491"/>
      <c r="D32" s="491"/>
      <c r="E32" s="491">
        <f>SUM(E31)</f>
        <v>0</v>
      </c>
      <c r="F32" s="492">
        <f>SUM(F31)</f>
        <v>0</v>
      </c>
      <c r="G32" s="369" t="s">
        <v>106</v>
      </c>
      <c r="H32" s="253" t="s">
        <v>105</v>
      </c>
      <c r="I32" s="506">
        <f>SUM(I31)</f>
        <v>0</v>
      </c>
      <c r="J32" s="506">
        <f>SUM(J31)</f>
        <v>0</v>
      </c>
      <c r="K32" s="506">
        <f>SUM(K30:K31)</f>
        <v>346050</v>
      </c>
      <c r="L32" s="507">
        <f>SUM(L30:L31)</f>
        <v>0</v>
      </c>
    </row>
    <row r="33" spans="1:12" ht="31.5" thickBot="1">
      <c r="A33" s="363"/>
      <c r="B33" s="259" t="s">
        <v>68</v>
      </c>
      <c r="C33" s="497">
        <f>C14+C18+C27+C30</f>
        <v>9440</v>
      </c>
      <c r="D33" s="497">
        <f>D14+D18+D27+D30</f>
        <v>97762</v>
      </c>
      <c r="E33" s="497">
        <f>E14+E27+E30+E18</f>
        <v>363601</v>
      </c>
      <c r="F33" s="498">
        <f>F14+F27+F30+F18</f>
        <v>363601</v>
      </c>
      <c r="G33" s="366"/>
      <c r="H33" s="367" t="s">
        <v>20</v>
      </c>
      <c r="I33" s="501">
        <f>I32+I25</f>
        <v>8696</v>
      </c>
      <c r="J33" s="501">
        <f>J32+J25</f>
        <v>51942</v>
      </c>
      <c r="K33" s="501">
        <f>K32+K25</f>
        <v>716060.14</v>
      </c>
      <c r="L33" s="502">
        <f>L32+L25</f>
        <v>370010.14</v>
      </c>
    </row>
    <row r="34" spans="1:12" ht="30.75">
      <c r="A34" s="363"/>
      <c r="B34" s="259" t="s">
        <v>69</v>
      </c>
      <c r="C34" s="497">
        <f>C32+C28+C17</f>
        <v>0</v>
      </c>
      <c r="D34" s="497">
        <f>D32+D28+D17</f>
        <v>0</v>
      </c>
      <c r="E34" s="497">
        <f>E17+E28+E32</f>
        <v>0</v>
      </c>
      <c r="F34" s="498">
        <f>F17+F28+F32</f>
        <v>0</v>
      </c>
      <c r="G34" s="171"/>
      <c r="H34" s="171"/>
      <c r="I34" s="171"/>
      <c r="J34" s="171"/>
      <c r="K34" s="171"/>
      <c r="L34" s="171"/>
    </row>
    <row r="35" spans="1:12" s="4" customFormat="1" ht="30">
      <c r="A35" s="364" t="s">
        <v>55</v>
      </c>
      <c r="B35" s="260" t="s">
        <v>54</v>
      </c>
      <c r="C35" s="499">
        <f>SUM(C33:C34)</f>
        <v>9440</v>
      </c>
      <c r="D35" s="499">
        <f>SUM(D33:D34)</f>
        <v>97762</v>
      </c>
      <c r="E35" s="499">
        <f>SUM(E33:E34)</f>
        <v>363601</v>
      </c>
      <c r="F35" s="500">
        <f>SUM(F33:F34)</f>
        <v>363601</v>
      </c>
      <c r="G35" s="171"/>
      <c r="H35" s="171"/>
      <c r="I35" s="171"/>
      <c r="J35" s="171"/>
      <c r="K35" s="171"/>
      <c r="L35" s="171"/>
    </row>
    <row r="36" spans="1:12" s="4" customFormat="1" ht="30.75">
      <c r="A36" s="363"/>
      <c r="B36" s="263" t="s">
        <v>56</v>
      </c>
      <c r="C36" s="497">
        <f aca="true" t="shared" si="2" ref="C36:F37">C33-I23</f>
        <v>962</v>
      </c>
      <c r="D36" s="497">
        <f t="shared" si="2"/>
        <v>46644</v>
      </c>
      <c r="E36" s="497">
        <f t="shared" si="2"/>
        <v>23790.589999999967</v>
      </c>
      <c r="F36" s="497">
        <f t="shared" si="2"/>
        <v>23790.589999999967</v>
      </c>
      <c r="G36" s="171"/>
      <c r="H36" s="171"/>
      <c r="I36" s="171"/>
      <c r="J36" s="171"/>
      <c r="K36" s="171"/>
      <c r="L36" s="171"/>
    </row>
    <row r="37" spans="1:12" s="4" customFormat="1" ht="30.75">
      <c r="A37" s="363"/>
      <c r="B37" s="263" t="s">
        <v>57</v>
      </c>
      <c r="C37" s="497">
        <f t="shared" si="2"/>
        <v>-218</v>
      </c>
      <c r="D37" s="497">
        <f t="shared" si="2"/>
        <v>-824</v>
      </c>
      <c r="E37" s="497">
        <f t="shared" si="2"/>
        <v>-30199.730000000003</v>
      </c>
      <c r="F37" s="497">
        <f t="shared" si="2"/>
        <v>-30199.730000000003</v>
      </c>
      <c r="G37" s="171"/>
      <c r="H37" s="171"/>
      <c r="I37" s="171"/>
      <c r="J37" s="171"/>
      <c r="K37" s="171"/>
      <c r="L37" s="171"/>
    </row>
    <row r="38" spans="1:12" ht="30.75">
      <c r="A38" s="365" t="s">
        <v>59</v>
      </c>
      <c r="B38" s="256" t="s">
        <v>58</v>
      </c>
      <c r="C38" s="489">
        <v>3621</v>
      </c>
      <c r="D38" s="489">
        <v>4365</v>
      </c>
      <c r="E38" s="489">
        <f>Bevétel!E42</f>
        <v>6409</v>
      </c>
      <c r="F38" s="490">
        <f>E38</f>
        <v>6409</v>
      </c>
      <c r="G38" s="171"/>
      <c r="H38" s="171"/>
      <c r="I38" s="171"/>
      <c r="J38" s="171"/>
      <c r="K38" s="171"/>
      <c r="L38" s="171"/>
    </row>
    <row r="39" spans="1:12" ht="30.75">
      <c r="A39" s="365" t="s">
        <v>205</v>
      </c>
      <c r="B39" s="256" t="s">
        <v>248</v>
      </c>
      <c r="C39" s="489"/>
      <c r="D39" s="489"/>
      <c r="E39" s="489">
        <f>'NNÁI (KÖT+ÖNK.)'!D65</f>
        <v>346050</v>
      </c>
      <c r="F39" s="490"/>
      <c r="G39" s="5"/>
      <c r="H39" s="5"/>
      <c r="I39" s="5"/>
      <c r="J39" s="5"/>
      <c r="K39" s="5"/>
      <c r="L39" s="5"/>
    </row>
    <row r="40" spans="1:12" ht="30.75">
      <c r="A40" s="365" t="s">
        <v>61</v>
      </c>
      <c r="B40" s="256" t="s">
        <v>70</v>
      </c>
      <c r="C40" s="489"/>
      <c r="D40" s="489"/>
      <c r="E40" s="489"/>
      <c r="F40" s="490"/>
      <c r="K40" s="111"/>
      <c r="L40" s="111"/>
    </row>
    <row r="41" spans="1:6" ht="30">
      <c r="A41" s="362" t="s">
        <v>61</v>
      </c>
      <c r="B41" s="255" t="s">
        <v>60</v>
      </c>
      <c r="C41" s="491">
        <f>SUM(C38:C40)</f>
        <v>3621</v>
      </c>
      <c r="D41" s="491">
        <f>SUM(D38:D40)</f>
        <v>4365</v>
      </c>
      <c r="E41" s="491">
        <f>SUM(E38:E40)</f>
        <v>352459</v>
      </c>
      <c r="F41" s="492">
        <f>SUM(F38:F40)</f>
        <v>6409</v>
      </c>
    </row>
    <row r="42" spans="1:12" s="5" customFormat="1" ht="30">
      <c r="A42" s="362" t="s">
        <v>63</v>
      </c>
      <c r="B42" s="255" t="s">
        <v>62</v>
      </c>
      <c r="C42" s="491">
        <f>SUM(C41)</f>
        <v>3621</v>
      </c>
      <c r="D42" s="491">
        <f>SUM(D41)</f>
        <v>4365</v>
      </c>
      <c r="E42" s="491">
        <f>E41</f>
        <v>352459</v>
      </c>
      <c r="F42" s="492">
        <f>F41</f>
        <v>6409</v>
      </c>
      <c r="G42" s="1"/>
      <c r="H42" s="1"/>
      <c r="I42" s="1"/>
      <c r="J42" s="1"/>
      <c r="K42" s="1"/>
      <c r="L42" s="1"/>
    </row>
    <row r="43" spans="1:6" ht="30.75" thickBot="1">
      <c r="A43" s="366"/>
      <c r="B43" s="367" t="s">
        <v>10</v>
      </c>
      <c r="C43" s="501">
        <f>C42+C35</f>
        <v>13061</v>
      </c>
      <c r="D43" s="501">
        <f>D42+D35</f>
        <v>102127</v>
      </c>
      <c r="E43" s="501">
        <f>E42+E35</f>
        <v>716060</v>
      </c>
      <c r="F43" s="502">
        <f>F42+F35</f>
        <v>370010</v>
      </c>
    </row>
    <row r="44" ht="15.75"/>
    <row r="45" spans="5:12" ht="19.5" customHeight="1">
      <c r="E45" s="111"/>
      <c r="F45" s="111"/>
      <c r="K45" s="111"/>
      <c r="L45" s="111"/>
    </row>
  </sheetData>
  <sheetProtection/>
  <mergeCells count="3">
    <mergeCell ref="A1:L1"/>
    <mergeCell ref="A2:L2"/>
    <mergeCell ref="A4:L4"/>
  </mergeCells>
  <printOptions/>
  <pageMargins left="0.25" right="0.25" top="0.75" bottom="0.75" header="0.3" footer="0.3"/>
  <pageSetup fitToHeight="1" fitToWidth="1" horizontalDpi="600" verticalDpi="600" orientation="landscape" paperSize="9" scale="3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42"/>
  <sheetViews>
    <sheetView view="pageBreakPreview" zoomScale="90" zoomScaleSheetLayoutView="90" zoomScalePageLayoutView="0" workbookViewId="0" topLeftCell="A1">
      <selection activeCell="I9" sqref="I9"/>
    </sheetView>
  </sheetViews>
  <sheetFormatPr defaultColWidth="8.00390625" defaultRowHeight="12.75"/>
  <cols>
    <col min="1" max="1" width="6.75390625" style="47" customWidth="1"/>
    <col min="2" max="2" width="33.375" style="107" customWidth="1"/>
    <col min="3" max="3" width="29.75390625" style="108" customWidth="1"/>
    <col min="4" max="4" width="13.25390625" style="40" customWidth="1"/>
    <col min="5" max="5" width="13.25390625" style="109" hidden="1" customWidth="1"/>
    <col min="6" max="6" width="0.12890625" style="40" hidden="1" customWidth="1"/>
    <col min="7" max="7" width="8.375" style="40" hidden="1" customWidth="1"/>
    <col min="8" max="8" width="0.12890625" style="40" hidden="1" customWidth="1"/>
    <col min="9" max="9" width="15.75390625" style="40" customWidth="1"/>
    <col min="10" max="10" width="17.625" style="40" customWidth="1"/>
    <col min="11" max="11" width="18.375" style="40" hidden="1" customWidth="1"/>
    <col min="12" max="12" width="12.25390625" style="40" customWidth="1"/>
    <col min="13" max="13" width="12.75390625" style="40" customWidth="1"/>
    <col min="14" max="14" width="13.375" style="40" customWidth="1"/>
    <col min="15" max="15" width="13.875" style="40" customWidth="1"/>
    <col min="16" max="16" width="7.875" style="40" customWidth="1"/>
    <col min="17" max="17" width="8.625" style="40" customWidth="1"/>
    <col min="18" max="18" width="3.875" style="41" customWidth="1"/>
    <col min="19" max="19" width="36.125" style="40" customWidth="1"/>
    <col min="20" max="32" width="8.375" style="40" customWidth="1"/>
    <col min="33" max="34" width="8.375" style="42" customWidth="1"/>
    <col min="35" max="35" width="9.25390625" style="42" customWidth="1"/>
    <col min="36" max="16384" width="8.00390625" style="42" customWidth="1"/>
  </cols>
  <sheetData>
    <row r="1" spans="1:15" ht="18.75">
      <c r="A1" s="634" t="str">
        <f>Költségvetés!A1</f>
        <v>Pilisvörösvár Német Nemzetiségi Önkormányzata Képviselő-testületének  14/2018. (II. 05.) sz. határozata</v>
      </c>
      <c r="B1" s="635"/>
      <c r="C1" s="635"/>
      <c r="D1" s="635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595"/>
    </row>
    <row r="2" spans="1:17" ht="18.75" customHeight="1">
      <c r="A2" s="634" t="str">
        <f>'Köt.+Önk.'!A2:G2</f>
        <v>a Pilisvörösvár Német Nemzetiségi Önkormányzata 2018. évi költségvetéséről</v>
      </c>
      <c r="B2" s="635"/>
      <c r="C2" s="635"/>
      <c r="D2" s="635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595"/>
      <c r="P2" s="43"/>
      <c r="Q2" s="43"/>
    </row>
    <row r="3" spans="1:36" ht="18.75" customHeight="1">
      <c r="A3" s="634" t="s">
        <v>114</v>
      </c>
      <c r="B3" s="635"/>
      <c r="C3" s="635"/>
      <c r="D3" s="635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595"/>
      <c r="P3" s="44"/>
      <c r="Q3" s="44"/>
      <c r="R3" s="632"/>
      <c r="S3" s="632"/>
      <c r="T3" s="632"/>
      <c r="U3" s="632"/>
      <c r="V3" s="632"/>
      <c r="W3" s="632"/>
      <c r="X3" s="632"/>
      <c r="Y3" s="632"/>
      <c r="Z3" s="632"/>
      <c r="AA3" s="632"/>
      <c r="AB3" s="632"/>
      <c r="AC3" s="632"/>
      <c r="AD3" s="632"/>
      <c r="AE3" s="632"/>
      <c r="AF3" s="632"/>
      <c r="AG3" s="632"/>
      <c r="AH3" s="632"/>
      <c r="AI3" s="45"/>
      <c r="AJ3" s="44"/>
    </row>
    <row r="4" spans="1:36" ht="18.75">
      <c r="A4" s="632"/>
      <c r="B4" s="633"/>
      <c r="C4" s="633"/>
      <c r="D4" s="633"/>
      <c r="E4" s="633"/>
      <c r="F4" s="633"/>
      <c r="G4" s="633"/>
      <c r="H4" s="633"/>
      <c r="I4" s="633"/>
      <c r="J4" s="633"/>
      <c r="K4" s="44"/>
      <c r="L4" s="44"/>
      <c r="M4" s="44"/>
      <c r="N4" s="44"/>
      <c r="O4" s="44"/>
      <c r="P4" s="44"/>
      <c r="Q4" s="44"/>
      <c r="R4" s="632"/>
      <c r="S4" s="632"/>
      <c r="T4" s="632"/>
      <c r="U4" s="632"/>
      <c r="V4" s="632"/>
      <c r="W4" s="632"/>
      <c r="X4" s="632"/>
      <c r="Y4" s="632"/>
      <c r="Z4" s="632"/>
      <c r="AA4" s="632"/>
      <c r="AB4" s="632"/>
      <c r="AC4" s="632"/>
      <c r="AD4" s="632"/>
      <c r="AE4" s="632"/>
      <c r="AF4" s="632"/>
      <c r="AG4" s="632"/>
      <c r="AH4" s="632"/>
      <c r="AI4" s="45"/>
      <c r="AJ4" s="46"/>
    </row>
    <row r="5" spans="2:35" ht="18.75">
      <c r="B5" s="48"/>
      <c r="C5" s="49"/>
      <c r="D5" s="50"/>
      <c r="E5" s="51"/>
      <c r="K5" s="52"/>
      <c r="M5" s="50"/>
      <c r="O5" s="39" t="s">
        <v>211</v>
      </c>
      <c r="P5" s="50"/>
      <c r="Q5" s="50"/>
      <c r="R5" s="50"/>
      <c r="S5" s="42"/>
      <c r="T5" s="50"/>
      <c r="U5" s="53"/>
      <c r="V5" s="52"/>
      <c r="W5" s="52"/>
      <c r="X5" s="53"/>
      <c r="Y5" s="52"/>
      <c r="Z5" s="50"/>
      <c r="AA5" s="50"/>
      <c r="AC5" s="50"/>
      <c r="AE5" s="54"/>
      <c r="AF5" s="54"/>
      <c r="AG5" s="50"/>
      <c r="AH5" s="50"/>
      <c r="AI5" s="55"/>
    </row>
    <row r="6" spans="2:35" ht="18.75">
      <c r="B6" s="48"/>
      <c r="C6" s="49"/>
      <c r="D6" s="50"/>
      <c r="E6" s="51"/>
      <c r="K6" s="52"/>
      <c r="M6" s="50"/>
      <c r="O6" s="58"/>
      <c r="P6" s="50"/>
      <c r="Q6" s="50"/>
      <c r="R6" s="50"/>
      <c r="S6" s="42"/>
      <c r="T6" s="50"/>
      <c r="U6" s="53"/>
      <c r="V6" s="52"/>
      <c r="W6" s="52"/>
      <c r="X6" s="53"/>
      <c r="Y6" s="52"/>
      <c r="Z6" s="50"/>
      <c r="AA6" s="50"/>
      <c r="AC6" s="50"/>
      <c r="AE6" s="54"/>
      <c r="AF6" s="54"/>
      <c r="AG6" s="50"/>
      <c r="AH6" s="50"/>
      <c r="AI6" s="55"/>
    </row>
    <row r="7" spans="2:36" ht="18.75">
      <c r="B7" s="48"/>
      <c r="C7" s="49"/>
      <c r="D7" s="56"/>
      <c r="E7" s="57"/>
      <c r="F7" s="631"/>
      <c r="G7" s="631"/>
      <c r="H7" s="631"/>
      <c r="I7" s="631"/>
      <c r="J7" s="631"/>
      <c r="K7" s="631"/>
      <c r="L7" s="54"/>
      <c r="M7" s="54"/>
      <c r="O7" s="58" t="s">
        <v>115</v>
      </c>
      <c r="P7" s="54"/>
      <c r="Q7" s="59"/>
      <c r="R7" s="54"/>
      <c r="S7" s="42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G7" s="54"/>
      <c r="AH7" s="59" t="s">
        <v>115</v>
      </c>
      <c r="AI7" s="59"/>
      <c r="AJ7" s="60"/>
    </row>
    <row r="8" spans="1:46" ht="73.5" customHeight="1">
      <c r="A8" s="222" t="s">
        <v>116</v>
      </c>
      <c r="B8" s="223" t="s">
        <v>117</v>
      </c>
      <c r="C8" s="222" t="s">
        <v>118</v>
      </c>
      <c r="D8" s="222" t="s">
        <v>119</v>
      </c>
      <c r="E8" s="225" t="s">
        <v>120</v>
      </c>
      <c r="F8" s="222" t="s">
        <v>121</v>
      </c>
      <c r="G8" s="222" t="s">
        <v>122</v>
      </c>
      <c r="H8" s="222" t="s">
        <v>123</v>
      </c>
      <c r="I8" s="224" t="s">
        <v>382</v>
      </c>
      <c r="J8" s="225" t="s">
        <v>381</v>
      </c>
      <c r="K8" s="226" t="s">
        <v>216</v>
      </c>
      <c r="L8" s="227" t="s">
        <v>185</v>
      </c>
      <c r="M8" s="227" t="s">
        <v>217</v>
      </c>
      <c r="N8" s="227" t="s">
        <v>218</v>
      </c>
      <c r="O8" s="227" t="s">
        <v>218</v>
      </c>
      <c r="P8" s="61"/>
      <c r="Q8" s="61"/>
      <c r="R8" s="62"/>
      <c r="S8" s="63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55"/>
      <c r="AL8" s="55"/>
      <c r="AM8" s="55"/>
      <c r="AN8" s="55"/>
      <c r="AO8" s="55"/>
      <c r="AP8" s="55"/>
      <c r="AQ8" s="55"/>
      <c r="AR8" s="55"/>
      <c r="AS8" s="55"/>
      <c r="AT8" s="55"/>
    </row>
    <row r="9" spans="1:46" ht="29.25" customHeight="1">
      <c r="A9" s="228"/>
      <c r="B9" s="229" t="s">
        <v>124</v>
      </c>
      <c r="C9" s="228"/>
      <c r="D9" s="230"/>
      <c r="E9" s="231"/>
      <c r="F9" s="232"/>
      <c r="G9" s="232"/>
      <c r="H9" s="232"/>
      <c r="I9" s="232"/>
      <c r="J9" s="232"/>
      <c r="K9" s="233"/>
      <c r="L9" s="233"/>
      <c r="M9" s="233"/>
      <c r="N9" s="233"/>
      <c r="O9" s="233"/>
      <c r="P9" s="61"/>
      <c r="Q9" s="61"/>
      <c r="R9" s="61"/>
      <c r="S9" s="63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</row>
    <row r="10" spans="1:46" s="69" customFormat="1" ht="45" customHeight="1">
      <c r="A10" s="234">
        <v>1</v>
      </c>
      <c r="B10" s="235" t="s">
        <v>125</v>
      </c>
      <c r="C10" s="236"/>
      <c r="D10" s="237">
        <v>0</v>
      </c>
      <c r="E10" s="237" t="e">
        <f>#REF!+#REF!+#REF!+#REF!+#REF!+#REF!+#REF!</f>
        <v>#REF!</v>
      </c>
      <c r="F10" s="237" t="e">
        <f>#REF!+#REF!+#REF!+#REF!+#REF!+#REF!+#REF!</f>
        <v>#REF!</v>
      </c>
      <c r="G10" s="237" t="e">
        <f>#REF!+#REF!+#REF!+#REF!+#REF!+#REF!+#REF!</f>
        <v>#REF!</v>
      </c>
      <c r="H10" s="237" t="e">
        <f>#REF!+#REF!+#REF!+#REF!+#REF!+#REF!+#REF!</f>
        <v>#REF!</v>
      </c>
      <c r="I10" s="237">
        <v>0</v>
      </c>
      <c r="J10" s="237">
        <v>0</v>
      </c>
      <c r="K10" s="237">
        <v>0</v>
      </c>
      <c r="L10" s="237">
        <v>0</v>
      </c>
      <c r="M10" s="237">
        <v>0</v>
      </c>
      <c r="N10" s="237">
        <v>0</v>
      </c>
      <c r="O10" s="237">
        <v>0</v>
      </c>
      <c r="P10" s="64"/>
      <c r="Q10" s="64"/>
      <c r="R10" s="65"/>
      <c r="S10" s="66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7"/>
      <c r="AI10" s="64"/>
      <c r="AJ10" s="64"/>
      <c r="AK10" s="68"/>
      <c r="AL10" s="68"/>
      <c r="AM10" s="68"/>
      <c r="AN10" s="68"/>
      <c r="AO10" s="68"/>
      <c r="AP10" s="68"/>
      <c r="AQ10" s="68"/>
      <c r="AR10" s="68"/>
      <c r="AS10" s="68"/>
      <c r="AT10" s="68"/>
    </row>
    <row r="11" spans="1:46" s="69" customFormat="1" ht="29.25" customHeight="1">
      <c r="A11" s="234">
        <v>2</v>
      </c>
      <c r="B11" s="235" t="s">
        <v>126</v>
      </c>
      <c r="C11" s="236"/>
      <c r="D11" s="237">
        <v>0</v>
      </c>
      <c r="E11" s="237" t="e">
        <f>#REF!</f>
        <v>#REF!</v>
      </c>
      <c r="F11" s="237" t="e">
        <f>#REF!</f>
        <v>#REF!</v>
      </c>
      <c r="G11" s="237" t="e">
        <f>#REF!</f>
        <v>#REF!</v>
      </c>
      <c r="H11" s="237" t="e">
        <f>#REF!</f>
        <v>#REF!</v>
      </c>
      <c r="I11" s="237">
        <v>0</v>
      </c>
      <c r="J11" s="237">
        <v>0</v>
      </c>
      <c r="K11" s="237">
        <v>0</v>
      </c>
      <c r="L11" s="237">
        <v>0</v>
      </c>
      <c r="M11" s="237">
        <v>0</v>
      </c>
      <c r="N11" s="237">
        <v>0</v>
      </c>
      <c r="O11" s="237">
        <v>0</v>
      </c>
      <c r="P11" s="64"/>
      <c r="Q11" s="64"/>
      <c r="R11" s="65"/>
      <c r="S11" s="70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7"/>
      <c r="AI11" s="64"/>
      <c r="AJ11" s="64"/>
      <c r="AK11" s="68"/>
      <c r="AL11" s="68"/>
      <c r="AM11" s="68"/>
      <c r="AN11" s="68"/>
      <c r="AO11" s="68"/>
      <c r="AP11" s="68"/>
      <c r="AQ11" s="68"/>
      <c r="AR11" s="68"/>
      <c r="AS11" s="68"/>
      <c r="AT11" s="68"/>
    </row>
    <row r="12" spans="1:46" s="71" customFormat="1" ht="58.5">
      <c r="A12" s="234">
        <v>3</v>
      </c>
      <c r="B12" s="235" t="s">
        <v>127</v>
      </c>
      <c r="C12" s="238"/>
      <c r="D12" s="237">
        <v>0</v>
      </c>
      <c r="E12" s="237" t="e">
        <f>#REF!+#REF!</f>
        <v>#REF!</v>
      </c>
      <c r="F12" s="237" t="e">
        <f>#REF!+#REF!</f>
        <v>#REF!</v>
      </c>
      <c r="G12" s="237" t="e">
        <f>#REF!+#REF!</f>
        <v>#REF!</v>
      </c>
      <c r="H12" s="237" t="e">
        <f>#REF!+#REF!</f>
        <v>#REF!</v>
      </c>
      <c r="I12" s="237">
        <v>0</v>
      </c>
      <c r="J12" s="237">
        <v>0</v>
      </c>
      <c r="K12" s="237">
        <v>0</v>
      </c>
      <c r="L12" s="237">
        <v>0</v>
      </c>
      <c r="M12" s="237">
        <v>0</v>
      </c>
      <c r="N12" s="237">
        <v>0</v>
      </c>
      <c r="O12" s="237">
        <v>0</v>
      </c>
      <c r="P12" s="64"/>
      <c r="Q12" s="64"/>
      <c r="R12" s="65"/>
      <c r="S12" s="66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7"/>
      <c r="AI12" s="64"/>
      <c r="AJ12" s="64"/>
      <c r="AK12" s="65"/>
      <c r="AL12" s="65"/>
      <c r="AM12" s="65"/>
      <c r="AN12" s="65"/>
      <c r="AO12" s="65"/>
      <c r="AP12" s="65"/>
      <c r="AQ12" s="65"/>
      <c r="AR12" s="65"/>
      <c r="AS12" s="65"/>
      <c r="AT12" s="65"/>
    </row>
    <row r="13" spans="1:46" s="69" customFormat="1" ht="19.5">
      <c r="A13" s="234">
        <v>4</v>
      </c>
      <c r="B13" s="82" t="s">
        <v>128</v>
      </c>
      <c r="C13" s="239"/>
      <c r="D13" s="237">
        <f aca="true" t="shared" si="0" ref="D13:N13">SUM(D10:D12)</f>
        <v>0</v>
      </c>
      <c r="E13" s="237" t="e">
        <f t="shared" si="0"/>
        <v>#REF!</v>
      </c>
      <c r="F13" s="237" t="e">
        <f t="shared" si="0"/>
        <v>#REF!</v>
      </c>
      <c r="G13" s="237" t="e">
        <f t="shared" si="0"/>
        <v>#REF!</v>
      </c>
      <c r="H13" s="237" t="e">
        <f t="shared" si="0"/>
        <v>#REF!</v>
      </c>
      <c r="I13" s="237">
        <f t="shared" si="0"/>
        <v>0</v>
      </c>
      <c r="J13" s="237">
        <f t="shared" si="0"/>
        <v>0</v>
      </c>
      <c r="K13" s="237">
        <f t="shared" si="0"/>
        <v>0</v>
      </c>
      <c r="L13" s="237">
        <f t="shared" si="0"/>
        <v>0</v>
      </c>
      <c r="M13" s="237">
        <f t="shared" si="0"/>
        <v>0</v>
      </c>
      <c r="N13" s="237">
        <f t="shared" si="0"/>
        <v>0</v>
      </c>
      <c r="O13" s="237">
        <f>SUM(O10:O12)</f>
        <v>0</v>
      </c>
      <c r="P13" s="64"/>
      <c r="Q13" s="64"/>
      <c r="R13" s="65"/>
      <c r="S13" s="70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8"/>
      <c r="AL13" s="68"/>
      <c r="AM13" s="68"/>
      <c r="AN13" s="68"/>
      <c r="AO13" s="68"/>
      <c r="AP13" s="68"/>
      <c r="AQ13" s="68"/>
      <c r="AR13" s="68"/>
      <c r="AS13" s="68"/>
      <c r="AT13" s="68"/>
    </row>
    <row r="14" spans="1:36" s="79" customFormat="1" ht="29.25" customHeight="1">
      <c r="A14" s="234">
        <v>5</v>
      </c>
      <c r="B14" s="240" t="s">
        <v>129</v>
      </c>
      <c r="C14" s="241"/>
      <c r="D14" s="242"/>
      <c r="E14" s="243"/>
      <c r="F14" s="244">
        <v>0</v>
      </c>
      <c r="G14" s="244"/>
      <c r="H14" s="244"/>
      <c r="I14" s="244"/>
      <c r="J14" s="244"/>
      <c r="K14" s="232"/>
      <c r="L14" s="233">
        <v>0</v>
      </c>
      <c r="M14" s="233">
        <v>0</v>
      </c>
      <c r="N14" s="233">
        <v>0</v>
      </c>
      <c r="O14" s="233">
        <v>0</v>
      </c>
      <c r="P14" s="64"/>
      <c r="Q14" s="64"/>
      <c r="R14" s="65"/>
      <c r="S14" s="65"/>
      <c r="T14" s="72"/>
      <c r="U14" s="72"/>
      <c r="V14" s="73"/>
      <c r="W14" s="74"/>
      <c r="X14" s="75"/>
      <c r="Y14" s="75"/>
      <c r="Z14" s="75"/>
      <c r="AA14" s="75"/>
      <c r="AB14" s="75"/>
      <c r="AC14" s="76"/>
      <c r="AD14" s="77"/>
      <c r="AE14" s="78"/>
      <c r="AF14" s="78"/>
      <c r="AG14" s="78"/>
      <c r="AH14" s="78"/>
      <c r="AI14" s="64"/>
      <c r="AJ14" s="64"/>
    </row>
    <row r="15" spans="1:31" s="55" customFormat="1" ht="42.75" customHeight="1">
      <c r="A15" s="245"/>
      <c r="B15" s="628" t="s">
        <v>130</v>
      </c>
      <c r="C15" s="629"/>
      <c r="D15" s="629"/>
      <c r="E15" s="629"/>
      <c r="F15" s="629"/>
      <c r="G15" s="629"/>
      <c r="H15" s="629"/>
      <c r="I15" s="629"/>
      <c r="J15" s="629"/>
      <c r="K15" s="629"/>
      <c r="L15" s="629"/>
      <c r="M15" s="629"/>
      <c r="N15" s="629"/>
      <c r="O15" s="246"/>
      <c r="P15" s="81"/>
      <c r="Q15" s="52"/>
      <c r="R15" s="630"/>
      <c r="S15" s="630"/>
      <c r="T15" s="630"/>
      <c r="U15" s="630"/>
      <c r="V15" s="630"/>
      <c r="W15" s="630"/>
      <c r="X15" s="630"/>
      <c r="Y15" s="630"/>
      <c r="Z15" s="630"/>
      <c r="AA15" s="630"/>
      <c r="AB15" s="630"/>
      <c r="AC15" s="630"/>
      <c r="AD15" s="630"/>
      <c r="AE15" s="630"/>
    </row>
    <row r="16" spans="1:34" s="88" customFormat="1" ht="29.25" customHeight="1">
      <c r="A16" s="247"/>
      <c r="B16" s="82" t="s">
        <v>131</v>
      </c>
      <c r="C16" s="83"/>
      <c r="D16" s="84"/>
      <c r="E16" s="85"/>
      <c r="F16" s="84"/>
      <c r="G16" s="84"/>
      <c r="H16" s="84"/>
      <c r="I16" s="84"/>
      <c r="J16" s="84"/>
      <c r="K16" s="84"/>
      <c r="L16" s="185">
        <v>0</v>
      </c>
      <c r="M16" s="185">
        <f>L16*1.017</f>
        <v>0</v>
      </c>
      <c r="N16" s="185">
        <f>M16*1.017</f>
        <v>0</v>
      </c>
      <c r="O16" s="185">
        <f>N16*1.017</f>
        <v>0</v>
      </c>
      <c r="P16" s="86"/>
      <c r="Q16" s="86"/>
      <c r="R16" s="87"/>
      <c r="S16" s="70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</row>
    <row r="17" spans="1:34" s="55" customFormat="1" ht="19.5">
      <c r="A17" s="80"/>
      <c r="B17" s="89"/>
      <c r="C17" s="90"/>
      <c r="D17" s="91"/>
      <c r="E17" s="92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R17" s="93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0"/>
    </row>
    <row r="18" spans="1:19" ht="18.75">
      <c r="A18" s="80"/>
      <c r="B18" s="94"/>
      <c r="C18" s="95"/>
      <c r="D18" s="52"/>
      <c r="E18" s="96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0"/>
      <c r="S18" s="52"/>
    </row>
    <row r="19" spans="1:19" ht="18.75">
      <c r="A19" s="80"/>
      <c r="B19" s="94"/>
      <c r="C19" s="97"/>
      <c r="D19" s="52"/>
      <c r="E19" s="96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0"/>
      <c r="S19" s="52"/>
    </row>
    <row r="20" spans="1:19" ht="18.75">
      <c r="A20" s="80"/>
      <c r="B20" s="94"/>
      <c r="C20" s="97"/>
      <c r="D20" s="52"/>
      <c r="E20" s="96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0"/>
      <c r="S20" s="52"/>
    </row>
    <row r="21" spans="1:19" ht="18.75">
      <c r="A21" s="80"/>
      <c r="B21" s="94"/>
      <c r="C21" s="98"/>
      <c r="D21" s="52"/>
      <c r="E21" s="627"/>
      <c r="F21" s="627"/>
      <c r="G21" s="627"/>
      <c r="H21" s="627"/>
      <c r="I21" s="627"/>
      <c r="J21" s="627"/>
      <c r="K21" s="627"/>
      <c r="L21" s="52"/>
      <c r="M21" s="52"/>
      <c r="N21" s="52"/>
      <c r="O21" s="52"/>
      <c r="P21" s="52"/>
      <c r="Q21" s="52"/>
      <c r="R21" s="50"/>
      <c r="S21" s="52"/>
    </row>
    <row r="22" spans="1:19" ht="18.75">
      <c r="A22" s="80"/>
      <c r="B22" s="94"/>
      <c r="C22" s="97"/>
      <c r="D22" s="52"/>
      <c r="E22" s="627"/>
      <c r="F22" s="627"/>
      <c r="G22" s="627"/>
      <c r="H22" s="627"/>
      <c r="I22" s="627"/>
      <c r="J22" s="627"/>
      <c r="K22" s="627"/>
      <c r="L22" s="52"/>
      <c r="M22" s="52"/>
      <c r="N22" s="52"/>
      <c r="O22" s="52"/>
      <c r="P22" s="52"/>
      <c r="Q22" s="52"/>
      <c r="R22" s="50"/>
      <c r="S22" s="52"/>
    </row>
    <row r="23" spans="1:19" ht="18.75">
      <c r="A23" s="80"/>
      <c r="B23" s="94"/>
      <c r="C23" s="97"/>
      <c r="D23" s="52"/>
      <c r="E23" s="627"/>
      <c r="F23" s="627"/>
      <c r="G23" s="627"/>
      <c r="H23" s="627"/>
      <c r="I23" s="627"/>
      <c r="J23" s="627"/>
      <c r="K23" s="627"/>
      <c r="L23" s="52"/>
      <c r="M23" s="52"/>
      <c r="N23" s="52"/>
      <c r="O23" s="52"/>
      <c r="P23" s="52"/>
      <c r="Q23" s="52"/>
      <c r="R23" s="50"/>
      <c r="S23" s="52"/>
    </row>
    <row r="24" spans="1:19" ht="18.75">
      <c r="A24" s="80"/>
      <c r="B24" s="94"/>
      <c r="C24" s="97"/>
      <c r="D24" s="52"/>
      <c r="E24" s="627"/>
      <c r="F24" s="627"/>
      <c r="G24" s="627"/>
      <c r="H24" s="627"/>
      <c r="I24" s="627"/>
      <c r="J24" s="627"/>
      <c r="K24" s="627"/>
      <c r="L24" s="52"/>
      <c r="M24" s="52"/>
      <c r="N24" s="52"/>
      <c r="O24" s="52"/>
      <c r="P24" s="52"/>
      <c r="Q24" s="52"/>
      <c r="R24" s="50"/>
      <c r="S24" s="52"/>
    </row>
    <row r="25" spans="1:19" ht="18.75">
      <c r="A25" s="80"/>
      <c r="B25" s="99"/>
      <c r="C25" s="100"/>
      <c r="D25" s="52"/>
      <c r="E25" s="627"/>
      <c r="F25" s="627"/>
      <c r="G25" s="627"/>
      <c r="H25" s="627"/>
      <c r="I25" s="627"/>
      <c r="J25" s="627"/>
      <c r="K25" s="627"/>
      <c r="L25" s="52"/>
      <c r="M25" s="52"/>
      <c r="N25" s="52"/>
      <c r="O25" s="52"/>
      <c r="P25" s="52"/>
      <c r="Q25" s="52"/>
      <c r="R25" s="50"/>
      <c r="S25" s="52"/>
    </row>
    <row r="26" spans="1:19" ht="18.75">
      <c r="A26" s="80"/>
      <c r="B26" s="101"/>
      <c r="C26" s="102"/>
      <c r="D26" s="52"/>
      <c r="E26" s="627"/>
      <c r="F26" s="627"/>
      <c r="G26" s="627"/>
      <c r="H26" s="627"/>
      <c r="I26" s="627"/>
      <c r="J26" s="627"/>
      <c r="K26" s="627"/>
      <c r="L26" s="52"/>
      <c r="M26" s="52"/>
      <c r="N26" s="52"/>
      <c r="O26" s="52"/>
      <c r="P26" s="52"/>
      <c r="Q26" s="52"/>
      <c r="R26" s="50"/>
      <c r="S26" s="52"/>
    </row>
    <row r="27" spans="1:19" ht="18.75">
      <c r="A27" s="80"/>
      <c r="B27" s="103"/>
      <c r="C27" s="104"/>
      <c r="D27" s="52"/>
      <c r="E27" s="96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0"/>
      <c r="S27" s="52"/>
    </row>
    <row r="28" spans="1:19" ht="18.75">
      <c r="A28" s="80"/>
      <c r="B28" s="105"/>
      <c r="C28" s="106"/>
      <c r="D28" s="52"/>
      <c r="E28" s="96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0"/>
      <c r="S28" s="52"/>
    </row>
    <row r="29" spans="1:19" ht="18.75">
      <c r="A29" s="80"/>
      <c r="B29" s="105"/>
      <c r="C29" s="106"/>
      <c r="D29" s="52"/>
      <c r="E29" s="96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0"/>
      <c r="S29" s="52"/>
    </row>
    <row r="30" spans="1:36" s="40" customFormat="1" ht="18.75">
      <c r="A30" s="80"/>
      <c r="B30" s="105"/>
      <c r="C30" s="106"/>
      <c r="D30" s="52"/>
      <c r="E30" s="96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0"/>
      <c r="S30" s="52"/>
      <c r="AG30" s="42"/>
      <c r="AH30" s="42"/>
      <c r="AI30" s="42"/>
      <c r="AJ30" s="42"/>
    </row>
    <row r="31" spans="1:36" s="40" customFormat="1" ht="18.75">
      <c r="A31" s="80"/>
      <c r="B31" s="105"/>
      <c r="C31" s="106"/>
      <c r="D31" s="52"/>
      <c r="E31" s="96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0"/>
      <c r="S31" s="52"/>
      <c r="AG31" s="42"/>
      <c r="AH31" s="42"/>
      <c r="AI31" s="42"/>
      <c r="AJ31" s="42"/>
    </row>
    <row r="32" spans="1:36" s="40" customFormat="1" ht="18.75">
      <c r="A32" s="80"/>
      <c r="B32" s="105"/>
      <c r="C32" s="106"/>
      <c r="D32" s="52"/>
      <c r="E32" s="96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0"/>
      <c r="S32" s="52"/>
      <c r="AG32" s="42"/>
      <c r="AH32" s="42"/>
      <c r="AI32" s="42"/>
      <c r="AJ32" s="42"/>
    </row>
    <row r="33" spans="1:36" s="40" customFormat="1" ht="18.75">
      <c r="A33" s="80"/>
      <c r="B33" s="105"/>
      <c r="C33" s="106"/>
      <c r="D33" s="52"/>
      <c r="E33" s="96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0"/>
      <c r="S33" s="52"/>
      <c r="AG33" s="42"/>
      <c r="AH33" s="42"/>
      <c r="AI33" s="42"/>
      <c r="AJ33" s="42"/>
    </row>
    <row r="34" spans="1:36" s="40" customFormat="1" ht="18.75">
      <c r="A34" s="80"/>
      <c r="B34" s="99"/>
      <c r="C34" s="100"/>
      <c r="D34" s="52"/>
      <c r="E34" s="96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0"/>
      <c r="S34" s="52"/>
      <c r="AG34" s="42"/>
      <c r="AH34" s="42"/>
      <c r="AI34" s="42"/>
      <c r="AJ34" s="42"/>
    </row>
    <row r="35" spans="1:36" s="40" customFormat="1" ht="18.75">
      <c r="A35" s="80"/>
      <c r="B35" s="99"/>
      <c r="C35" s="100"/>
      <c r="D35" s="52"/>
      <c r="E35" s="96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0"/>
      <c r="S35" s="52"/>
      <c r="AG35" s="42"/>
      <c r="AH35" s="42"/>
      <c r="AI35" s="42"/>
      <c r="AJ35" s="42"/>
    </row>
    <row r="36" spans="1:36" s="40" customFormat="1" ht="18.75">
      <c r="A36" s="80"/>
      <c r="B36" s="99"/>
      <c r="C36" s="100"/>
      <c r="D36" s="52"/>
      <c r="E36" s="96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0"/>
      <c r="S36" s="52"/>
      <c r="AG36" s="42"/>
      <c r="AH36" s="42"/>
      <c r="AI36" s="42"/>
      <c r="AJ36" s="42"/>
    </row>
    <row r="37" spans="1:36" s="40" customFormat="1" ht="18.75">
      <c r="A37" s="80"/>
      <c r="B37" s="99"/>
      <c r="C37" s="100"/>
      <c r="D37" s="52"/>
      <c r="E37" s="96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0"/>
      <c r="S37" s="52"/>
      <c r="AG37" s="42"/>
      <c r="AH37" s="42"/>
      <c r="AI37" s="42"/>
      <c r="AJ37" s="42"/>
    </row>
    <row r="38" spans="1:36" s="40" customFormat="1" ht="18.75">
      <c r="A38" s="80"/>
      <c r="B38" s="99"/>
      <c r="C38" s="100"/>
      <c r="D38" s="52"/>
      <c r="E38" s="96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0"/>
      <c r="S38" s="52"/>
      <c r="AG38" s="42"/>
      <c r="AH38" s="42"/>
      <c r="AI38" s="42"/>
      <c r="AJ38" s="42"/>
    </row>
    <row r="39" spans="1:36" s="40" customFormat="1" ht="18.75">
      <c r="A39" s="80"/>
      <c r="B39" s="99"/>
      <c r="C39" s="100"/>
      <c r="D39" s="52"/>
      <c r="E39" s="96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0"/>
      <c r="S39" s="52"/>
      <c r="AG39" s="42"/>
      <c r="AH39" s="42"/>
      <c r="AI39" s="42"/>
      <c r="AJ39" s="42"/>
    </row>
    <row r="40" spans="1:36" s="40" customFormat="1" ht="18.75">
      <c r="A40" s="80"/>
      <c r="B40" s="99"/>
      <c r="C40" s="100"/>
      <c r="D40" s="52"/>
      <c r="E40" s="96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0"/>
      <c r="S40" s="52"/>
      <c r="AG40" s="42"/>
      <c r="AH40" s="42"/>
      <c r="AI40" s="42"/>
      <c r="AJ40" s="42"/>
    </row>
    <row r="41" spans="1:36" s="40" customFormat="1" ht="18.75">
      <c r="A41" s="80"/>
      <c r="B41" s="99"/>
      <c r="C41" s="100"/>
      <c r="D41" s="52"/>
      <c r="E41" s="96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0"/>
      <c r="S41" s="52"/>
      <c r="AG41" s="42"/>
      <c r="AH41" s="42"/>
      <c r="AI41" s="42"/>
      <c r="AJ41" s="42"/>
    </row>
    <row r="42" spans="1:36" s="40" customFormat="1" ht="18.75">
      <c r="A42" s="80"/>
      <c r="B42" s="99"/>
      <c r="C42" s="100"/>
      <c r="D42" s="52"/>
      <c r="E42" s="96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0"/>
      <c r="S42" s="52"/>
      <c r="AG42" s="42"/>
      <c r="AH42" s="42"/>
      <c r="AI42" s="42"/>
      <c r="AJ42" s="42"/>
    </row>
    <row r="43" spans="1:36" s="40" customFormat="1" ht="18.75">
      <c r="A43" s="80"/>
      <c r="B43" s="99"/>
      <c r="C43" s="100"/>
      <c r="D43" s="52"/>
      <c r="E43" s="96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0"/>
      <c r="S43" s="52"/>
      <c r="AG43" s="42"/>
      <c r="AH43" s="42"/>
      <c r="AI43" s="42"/>
      <c r="AJ43" s="42"/>
    </row>
    <row r="44" spans="1:36" s="40" customFormat="1" ht="18.75">
      <c r="A44" s="80"/>
      <c r="B44" s="99"/>
      <c r="C44" s="100"/>
      <c r="D44" s="52"/>
      <c r="E44" s="96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0"/>
      <c r="S44" s="52"/>
      <c r="AG44" s="42"/>
      <c r="AH44" s="42"/>
      <c r="AI44" s="42"/>
      <c r="AJ44" s="42"/>
    </row>
    <row r="45" spans="1:36" s="40" customFormat="1" ht="18.75">
      <c r="A45" s="80"/>
      <c r="B45" s="99"/>
      <c r="C45" s="100"/>
      <c r="D45" s="52"/>
      <c r="E45" s="96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0"/>
      <c r="S45" s="52"/>
      <c r="AG45" s="42"/>
      <c r="AH45" s="42"/>
      <c r="AI45" s="42"/>
      <c r="AJ45" s="42"/>
    </row>
    <row r="46" spans="1:36" s="40" customFormat="1" ht="18.75">
      <c r="A46" s="80"/>
      <c r="B46" s="99"/>
      <c r="C46" s="100"/>
      <c r="D46" s="52"/>
      <c r="E46" s="96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0"/>
      <c r="S46" s="52"/>
      <c r="AG46" s="42"/>
      <c r="AH46" s="42"/>
      <c r="AI46" s="42"/>
      <c r="AJ46" s="42"/>
    </row>
    <row r="47" spans="1:36" s="40" customFormat="1" ht="18.75">
      <c r="A47" s="80"/>
      <c r="B47" s="99"/>
      <c r="C47" s="100"/>
      <c r="D47" s="52"/>
      <c r="E47" s="96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0"/>
      <c r="S47" s="52"/>
      <c r="AG47" s="42"/>
      <c r="AH47" s="42"/>
      <c r="AI47" s="42"/>
      <c r="AJ47" s="42"/>
    </row>
    <row r="48" spans="1:36" s="40" customFormat="1" ht="18.75">
      <c r="A48" s="80"/>
      <c r="B48" s="99"/>
      <c r="C48" s="100"/>
      <c r="D48" s="52"/>
      <c r="E48" s="96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0"/>
      <c r="S48" s="52"/>
      <c r="AG48" s="42"/>
      <c r="AH48" s="42"/>
      <c r="AI48" s="42"/>
      <c r="AJ48" s="42"/>
    </row>
    <row r="49" spans="1:36" s="40" customFormat="1" ht="18.75">
      <c r="A49" s="80"/>
      <c r="B49" s="99"/>
      <c r="C49" s="100"/>
      <c r="D49" s="52"/>
      <c r="E49" s="96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0"/>
      <c r="S49" s="52"/>
      <c r="AG49" s="42"/>
      <c r="AH49" s="42"/>
      <c r="AI49" s="42"/>
      <c r="AJ49" s="42"/>
    </row>
    <row r="50" spans="1:36" s="40" customFormat="1" ht="18.75">
      <c r="A50" s="80"/>
      <c r="B50" s="99"/>
      <c r="C50" s="100"/>
      <c r="D50" s="52"/>
      <c r="E50" s="96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0"/>
      <c r="S50" s="52"/>
      <c r="AG50" s="42"/>
      <c r="AH50" s="42"/>
      <c r="AI50" s="42"/>
      <c r="AJ50" s="42"/>
    </row>
    <row r="51" spans="1:36" s="40" customFormat="1" ht="18.75">
      <c r="A51" s="80"/>
      <c r="B51" s="99"/>
      <c r="C51" s="100"/>
      <c r="D51" s="52"/>
      <c r="E51" s="96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0"/>
      <c r="S51" s="52"/>
      <c r="AG51" s="42"/>
      <c r="AH51" s="42"/>
      <c r="AI51" s="42"/>
      <c r="AJ51" s="42"/>
    </row>
    <row r="52" spans="1:36" s="40" customFormat="1" ht="18.75">
      <c r="A52" s="80"/>
      <c r="B52" s="99"/>
      <c r="C52" s="100"/>
      <c r="D52" s="52"/>
      <c r="E52" s="96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0"/>
      <c r="S52" s="52"/>
      <c r="AG52" s="42"/>
      <c r="AH52" s="42"/>
      <c r="AI52" s="42"/>
      <c r="AJ52" s="42"/>
    </row>
    <row r="53" spans="1:36" s="40" customFormat="1" ht="18.75">
      <c r="A53" s="80"/>
      <c r="B53" s="99"/>
      <c r="C53" s="100"/>
      <c r="D53" s="52"/>
      <c r="E53" s="96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0"/>
      <c r="S53" s="52"/>
      <c r="AG53" s="42"/>
      <c r="AH53" s="42"/>
      <c r="AI53" s="42"/>
      <c r="AJ53" s="42"/>
    </row>
    <row r="54" spans="1:36" s="40" customFormat="1" ht="18.75">
      <c r="A54" s="80"/>
      <c r="B54" s="99"/>
      <c r="C54" s="100"/>
      <c r="D54" s="52"/>
      <c r="E54" s="96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0"/>
      <c r="S54" s="52"/>
      <c r="AG54" s="42"/>
      <c r="AH54" s="42"/>
      <c r="AI54" s="42"/>
      <c r="AJ54" s="42"/>
    </row>
    <row r="55" spans="1:36" s="40" customFormat="1" ht="18.75">
      <c r="A55" s="80"/>
      <c r="B55" s="99"/>
      <c r="C55" s="100"/>
      <c r="D55" s="52"/>
      <c r="E55" s="96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0"/>
      <c r="S55" s="52"/>
      <c r="AG55" s="42"/>
      <c r="AH55" s="42"/>
      <c r="AI55" s="42"/>
      <c r="AJ55" s="42"/>
    </row>
    <row r="56" spans="1:36" s="40" customFormat="1" ht="18.75">
      <c r="A56" s="80"/>
      <c r="B56" s="99"/>
      <c r="C56" s="100"/>
      <c r="D56" s="52"/>
      <c r="E56" s="96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0"/>
      <c r="S56" s="52"/>
      <c r="AG56" s="42"/>
      <c r="AH56" s="42"/>
      <c r="AI56" s="42"/>
      <c r="AJ56" s="42"/>
    </row>
    <row r="57" spans="1:36" s="40" customFormat="1" ht="18.75">
      <c r="A57" s="80"/>
      <c r="B57" s="99"/>
      <c r="C57" s="100"/>
      <c r="D57" s="52"/>
      <c r="E57" s="96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0"/>
      <c r="S57" s="52"/>
      <c r="AG57" s="42"/>
      <c r="AH57" s="42"/>
      <c r="AI57" s="42"/>
      <c r="AJ57" s="42"/>
    </row>
    <row r="58" spans="1:36" s="40" customFormat="1" ht="18.75">
      <c r="A58" s="80"/>
      <c r="B58" s="99"/>
      <c r="C58" s="100"/>
      <c r="D58" s="52"/>
      <c r="E58" s="96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0"/>
      <c r="S58" s="52"/>
      <c r="AG58" s="42"/>
      <c r="AH58" s="42"/>
      <c r="AI58" s="42"/>
      <c r="AJ58" s="42"/>
    </row>
    <row r="59" spans="1:36" s="40" customFormat="1" ht="18.75">
      <c r="A59" s="80"/>
      <c r="B59" s="99"/>
      <c r="C59" s="100"/>
      <c r="D59" s="52"/>
      <c r="E59" s="96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0"/>
      <c r="S59" s="52"/>
      <c r="AG59" s="42"/>
      <c r="AH59" s="42"/>
      <c r="AI59" s="42"/>
      <c r="AJ59" s="42"/>
    </row>
    <row r="60" spans="1:36" s="40" customFormat="1" ht="18.75">
      <c r="A60" s="80"/>
      <c r="B60" s="99"/>
      <c r="C60" s="100"/>
      <c r="D60" s="52"/>
      <c r="E60" s="96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0"/>
      <c r="S60" s="52"/>
      <c r="AG60" s="42"/>
      <c r="AH60" s="42"/>
      <c r="AI60" s="42"/>
      <c r="AJ60" s="42"/>
    </row>
    <row r="61" spans="1:36" s="40" customFormat="1" ht="18.75">
      <c r="A61" s="80"/>
      <c r="B61" s="99"/>
      <c r="C61" s="100"/>
      <c r="D61" s="52"/>
      <c r="E61" s="96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0"/>
      <c r="S61" s="52"/>
      <c r="AG61" s="42"/>
      <c r="AH61" s="42"/>
      <c r="AI61" s="42"/>
      <c r="AJ61" s="42"/>
    </row>
    <row r="62" spans="1:36" s="40" customFormat="1" ht="18.75">
      <c r="A62" s="80"/>
      <c r="B62" s="99"/>
      <c r="C62" s="100"/>
      <c r="D62" s="52"/>
      <c r="E62" s="96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0"/>
      <c r="S62" s="52"/>
      <c r="AG62" s="42"/>
      <c r="AH62" s="42"/>
      <c r="AI62" s="42"/>
      <c r="AJ62" s="42"/>
    </row>
    <row r="63" spans="1:36" s="40" customFormat="1" ht="18.75">
      <c r="A63" s="80"/>
      <c r="B63" s="99"/>
      <c r="C63" s="100"/>
      <c r="D63" s="52"/>
      <c r="E63" s="96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0"/>
      <c r="S63" s="52"/>
      <c r="AG63" s="42"/>
      <c r="AH63" s="42"/>
      <c r="AI63" s="42"/>
      <c r="AJ63" s="42"/>
    </row>
    <row r="64" spans="1:36" s="40" customFormat="1" ht="18.75">
      <c r="A64" s="80"/>
      <c r="B64" s="99"/>
      <c r="C64" s="100"/>
      <c r="D64" s="52"/>
      <c r="E64" s="96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0"/>
      <c r="S64" s="52"/>
      <c r="AG64" s="42"/>
      <c r="AH64" s="42"/>
      <c r="AI64" s="42"/>
      <c r="AJ64" s="42"/>
    </row>
    <row r="65" spans="1:36" s="40" customFormat="1" ht="18.75">
      <c r="A65" s="80"/>
      <c r="B65" s="99"/>
      <c r="C65" s="100"/>
      <c r="D65" s="52"/>
      <c r="E65" s="96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0"/>
      <c r="S65" s="52"/>
      <c r="AG65" s="42"/>
      <c r="AH65" s="42"/>
      <c r="AI65" s="42"/>
      <c r="AJ65" s="42"/>
    </row>
    <row r="66" spans="1:36" s="40" customFormat="1" ht="18.75">
      <c r="A66" s="80"/>
      <c r="B66" s="99"/>
      <c r="C66" s="100"/>
      <c r="D66" s="52"/>
      <c r="E66" s="96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0"/>
      <c r="S66" s="52"/>
      <c r="AG66" s="42"/>
      <c r="AH66" s="42"/>
      <c r="AI66" s="42"/>
      <c r="AJ66" s="42"/>
    </row>
    <row r="67" spans="1:36" s="40" customFormat="1" ht="18.75">
      <c r="A67" s="80"/>
      <c r="B67" s="99"/>
      <c r="C67" s="100"/>
      <c r="D67" s="52"/>
      <c r="E67" s="96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0"/>
      <c r="S67" s="52"/>
      <c r="AG67" s="42"/>
      <c r="AH67" s="42"/>
      <c r="AI67" s="42"/>
      <c r="AJ67" s="42"/>
    </row>
    <row r="68" spans="1:36" s="40" customFormat="1" ht="18.75">
      <c r="A68" s="80"/>
      <c r="B68" s="99"/>
      <c r="C68" s="100"/>
      <c r="D68" s="52"/>
      <c r="E68" s="96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0"/>
      <c r="S68" s="52"/>
      <c r="AG68" s="42"/>
      <c r="AH68" s="42"/>
      <c r="AI68" s="42"/>
      <c r="AJ68" s="42"/>
    </row>
    <row r="69" spans="1:36" s="40" customFormat="1" ht="18.75">
      <c r="A69" s="80"/>
      <c r="B69" s="99"/>
      <c r="C69" s="100"/>
      <c r="D69" s="52"/>
      <c r="E69" s="96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0"/>
      <c r="S69" s="52"/>
      <c r="AG69" s="42"/>
      <c r="AH69" s="42"/>
      <c r="AI69" s="42"/>
      <c r="AJ69" s="42"/>
    </row>
    <row r="70" spans="1:36" s="40" customFormat="1" ht="18.75">
      <c r="A70" s="80"/>
      <c r="B70" s="99"/>
      <c r="C70" s="100"/>
      <c r="D70" s="52"/>
      <c r="E70" s="96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0"/>
      <c r="S70" s="52"/>
      <c r="AG70" s="42"/>
      <c r="AH70" s="42"/>
      <c r="AI70" s="42"/>
      <c r="AJ70" s="42"/>
    </row>
    <row r="71" spans="1:36" s="40" customFormat="1" ht="18.75">
      <c r="A71" s="80"/>
      <c r="B71" s="99"/>
      <c r="C71" s="100"/>
      <c r="D71" s="52"/>
      <c r="E71" s="96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0"/>
      <c r="S71" s="52"/>
      <c r="AG71" s="42"/>
      <c r="AH71" s="42"/>
      <c r="AI71" s="42"/>
      <c r="AJ71" s="42"/>
    </row>
    <row r="72" spans="1:36" s="40" customFormat="1" ht="18.75">
      <c r="A72" s="80"/>
      <c r="B72" s="99"/>
      <c r="C72" s="100"/>
      <c r="D72" s="52"/>
      <c r="E72" s="96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0"/>
      <c r="S72" s="52"/>
      <c r="AG72" s="42"/>
      <c r="AH72" s="42"/>
      <c r="AI72" s="42"/>
      <c r="AJ72" s="42"/>
    </row>
    <row r="73" spans="1:36" s="40" customFormat="1" ht="18.75">
      <c r="A73" s="80"/>
      <c r="B73" s="99"/>
      <c r="C73" s="100"/>
      <c r="D73" s="52"/>
      <c r="E73" s="96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0"/>
      <c r="S73" s="52"/>
      <c r="AG73" s="42"/>
      <c r="AH73" s="42"/>
      <c r="AI73" s="42"/>
      <c r="AJ73" s="42"/>
    </row>
    <row r="74" spans="1:36" s="40" customFormat="1" ht="18.75">
      <c r="A74" s="80"/>
      <c r="B74" s="99"/>
      <c r="C74" s="100"/>
      <c r="D74" s="52"/>
      <c r="E74" s="96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0"/>
      <c r="S74" s="52"/>
      <c r="AG74" s="42"/>
      <c r="AH74" s="42"/>
      <c r="AI74" s="42"/>
      <c r="AJ74" s="42"/>
    </row>
    <row r="75" spans="1:36" s="40" customFormat="1" ht="18.75">
      <c r="A75" s="80"/>
      <c r="B75" s="99"/>
      <c r="C75" s="100"/>
      <c r="D75" s="52"/>
      <c r="E75" s="96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0"/>
      <c r="S75" s="52"/>
      <c r="AG75" s="42"/>
      <c r="AH75" s="42"/>
      <c r="AI75" s="42"/>
      <c r="AJ75" s="42"/>
    </row>
    <row r="76" spans="1:36" s="40" customFormat="1" ht="18.75">
      <c r="A76" s="80"/>
      <c r="B76" s="99"/>
      <c r="C76" s="100"/>
      <c r="D76" s="52"/>
      <c r="E76" s="96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0"/>
      <c r="S76" s="52"/>
      <c r="AG76" s="42"/>
      <c r="AH76" s="42"/>
      <c r="AI76" s="42"/>
      <c r="AJ76" s="42"/>
    </row>
    <row r="77" spans="1:36" s="40" customFormat="1" ht="18.75">
      <c r="A77" s="80"/>
      <c r="B77" s="99"/>
      <c r="C77" s="100"/>
      <c r="D77" s="52"/>
      <c r="E77" s="96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0"/>
      <c r="S77" s="52"/>
      <c r="AG77" s="42"/>
      <c r="AH77" s="42"/>
      <c r="AI77" s="42"/>
      <c r="AJ77" s="42"/>
    </row>
    <row r="78" spans="1:36" s="40" customFormat="1" ht="18.75">
      <c r="A78" s="102"/>
      <c r="B78" s="99"/>
      <c r="C78" s="100"/>
      <c r="D78" s="52"/>
      <c r="E78" s="96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0"/>
      <c r="S78" s="52"/>
      <c r="AG78" s="42"/>
      <c r="AH78" s="42"/>
      <c r="AI78" s="42"/>
      <c r="AJ78" s="42"/>
    </row>
    <row r="79" spans="1:36" s="40" customFormat="1" ht="18.75">
      <c r="A79" s="80"/>
      <c r="B79" s="99"/>
      <c r="C79" s="100"/>
      <c r="D79" s="52"/>
      <c r="E79" s="96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0"/>
      <c r="S79" s="52"/>
      <c r="AG79" s="42"/>
      <c r="AH79" s="42"/>
      <c r="AI79" s="42"/>
      <c r="AJ79" s="42"/>
    </row>
    <row r="80" spans="1:36" s="40" customFormat="1" ht="18.75">
      <c r="A80" s="80"/>
      <c r="B80" s="99"/>
      <c r="C80" s="100"/>
      <c r="D80" s="52"/>
      <c r="E80" s="96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0"/>
      <c r="S80" s="52"/>
      <c r="AG80" s="42"/>
      <c r="AH80" s="42"/>
      <c r="AI80" s="42"/>
      <c r="AJ80" s="42"/>
    </row>
    <row r="81" spans="1:36" s="40" customFormat="1" ht="18.75">
      <c r="A81" s="80"/>
      <c r="B81" s="99"/>
      <c r="C81" s="100"/>
      <c r="D81" s="52"/>
      <c r="E81" s="96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0"/>
      <c r="S81" s="52"/>
      <c r="AG81" s="42"/>
      <c r="AH81" s="42"/>
      <c r="AI81" s="42"/>
      <c r="AJ81" s="42"/>
    </row>
    <row r="82" spans="1:36" s="40" customFormat="1" ht="18.75">
      <c r="A82" s="80"/>
      <c r="B82" s="99"/>
      <c r="C82" s="100"/>
      <c r="D82" s="52"/>
      <c r="E82" s="96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0"/>
      <c r="S82" s="52"/>
      <c r="AG82" s="42"/>
      <c r="AH82" s="42"/>
      <c r="AI82" s="42"/>
      <c r="AJ82" s="42"/>
    </row>
    <row r="83" spans="1:36" s="40" customFormat="1" ht="18.75">
      <c r="A83" s="80"/>
      <c r="B83" s="99"/>
      <c r="C83" s="100"/>
      <c r="D83" s="52"/>
      <c r="E83" s="96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0"/>
      <c r="S83" s="52"/>
      <c r="AG83" s="42"/>
      <c r="AH83" s="42"/>
      <c r="AI83" s="42"/>
      <c r="AJ83" s="42"/>
    </row>
    <row r="84" spans="1:36" s="40" customFormat="1" ht="18.75">
      <c r="A84" s="80"/>
      <c r="B84" s="99"/>
      <c r="C84" s="100"/>
      <c r="D84" s="52"/>
      <c r="E84" s="96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0"/>
      <c r="S84" s="52"/>
      <c r="AG84" s="42"/>
      <c r="AH84" s="42"/>
      <c r="AI84" s="42"/>
      <c r="AJ84" s="42"/>
    </row>
    <row r="85" spans="1:36" s="40" customFormat="1" ht="18.75">
      <c r="A85" s="80"/>
      <c r="B85" s="99"/>
      <c r="C85" s="100"/>
      <c r="D85" s="52"/>
      <c r="E85" s="96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0"/>
      <c r="S85" s="52"/>
      <c r="AG85" s="42"/>
      <c r="AH85" s="42"/>
      <c r="AI85" s="42"/>
      <c r="AJ85" s="42"/>
    </row>
    <row r="86" spans="1:36" s="40" customFormat="1" ht="18.75">
      <c r="A86" s="80"/>
      <c r="B86" s="99"/>
      <c r="C86" s="100"/>
      <c r="D86" s="52"/>
      <c r="E86" s="96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0"/>
      <c r="S86" s="52"/>
      <c r="AG86" s="42"/>
      <c r="AH86" s="42"/>
      <c r="AI86" s="42"/>
      <c r="AJ86" s="42"/>
    </row>
    <row r="87" spans="1:36" s="40" customFormat="1" ht="18.75">
      <c r="A87" s="80"/>
      <c r="B87" s="99"/>
      <c r="C87" s="100"/>
      <c r="D87" s="52"/>
      <c r="E87" s="96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0"/>
      <c r="S87" s="52"/>
      <c r="AG87" s="42"/>
      <c r="AH87" s="42"/>
      <c r="AI87" s="42"/>
      <c r="AJ87" s="42"/>
    </row>
    <row r="88" spans="1:36" s="40" customFormat="1" ht="18.75">
      <c r="A88" s="80"/>
      <c r="B88" s="99"/>
      <c r="C88" s="100"/>
      <c r="D88" s="52"/>
      <c r="E88" s="96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0"/>
      <c r="S88" s="52"/>
      <c r="AG88" s="42"/>
      <c r="AH88" s="42"/>
      <c r="AI88" s="42"/>
      <c r="AJ88" s="42"/>
    </row>
    <row r="89" spans="1:36" s="40" customFormat="1" ht="18.75">
      <c r="A89" s="80"/>
      <c r="B89" s="99"/>
      <c r="C89" s="100"/>
      <c r="D89" s="52"/>
      <c r="E89" s="96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0"/>
      <c r="S89" s="52"/>
      <c r="AG89" s="42"/>
      <c r="AH89" s="42"/>
      <c r="AI89" s="42"/>
      <c r="AJ89" s="42"/>
    </row>
    <row r="90" spans="1:36" s="40" customFormat="1" ht="18.75">
      <c r="A90" s="80"/>
      <c r="B90" s="99"/>
      <c r="C90" s="100"/>
      <c r="D90" s="52"/>
      <c r="E90" s="96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0"/>
      <c r="S90" s="52"/>
      <c r="AG90" s="42"/>
      <c r="AH90" s="42"/>
      <c r="AI90" s="42"/>
      <c r="AJ90" s="42"/>
    </row>
    <row r="91" spans="1:36" s="40" customFormat="1" ht="18.75">
      <c r="A91" s="80"/>
      <c r="B91" s="99"/>
      <c r="C91" s="100"/>
      <c r="D91" s="52"/>
      <c r="E91" s="96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0"/>
      <c r="S91" s="52"/>
      <c r="AG91" s="42"/>
      <c r="AH91" s="42"/>
      <c r="AI91" s="42"/>
      <c r="AJ91" s="42"/>
    </row>
    <row r="92" spans="1:36" s="40" customFormat="1" ht="18.75">
      <c r="A92" s="80"/>
      <c r="B92" s="99"/>
      <c r="C92" s="100"/>
      <c r="D92" s="52"/>
      <c r="E92" s="96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0"/>
      <c r="S92" s="52"/>
      <c r="AG92" s="42"/>
      <c r="AH92" s="42"/>
      <c r="AI92" s="42"/>
      <c r="AJ92" s="42"/>
    </row>
    <row r="93" spans="1:36" s="40" customFormat="1" ht="18.75">
      <c r="A93" s="80"/>
      <c r="B93" s="99"/>
      <c r="C93" s="100"/>
      <c r="D93" s="52"/>
      <c r="E93" s="96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0"/>
      <c r="S93" s="52"/>
      <c r="AG93" s="42"/>
      <c r="AH93" s="42"/>
      <c r="AI93" s="42"/>
      <c r="AJ93" s="42"/>
    </row>
    <row r="94" spans="1:36" s="40" customFormat="1" ht="18.75">
      <c r="A94" s="80"/>
      <c r="B94" s="99"/>
      <c r="C94" s="100"/>
      <c r="D94" s="52"/>
      <c r="E94" s="96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0"/>
      <c r="S94" s="52"/>
      <c r="AG94" s="42"/>
      <c r="AH94" s="42"/>
      <c r="AI94" s="42"/>
      <c r="AJ94" s="42"/>
    </row>
    <row r="95" spans="1:36" s="40" customFormat="1" ht="18.75">
      <c r="A95" s="80"/>
      <c r="B95" s="99"/>
      <c r="C95" s="100"/>
      <c r="D95" s="52"/>
      <c r="E95" s="96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0"/>
      <c r="S95" s="52"/>
      <c r="AG95" s="42"/>
      <c r="AH95" s="42"/>
      <c r="AI95" s="42"/>
      <c r="AJ95" s="42"/>
    </row>
    <row r="96" spans="1:36" s="40" customFormat="1" ht="18.75">
      <c r="A96" s="80"/>
      <c r="B96" s="99"/>
      <c r="C96" s="100"/>
      <c r="D96" s="52"/>
      <c r="E96" s="96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0"/>
      <c r="S96" s="52"/>
      <c r="AG96" s="42"/>
      <c r="AH96" s="42"/>
      <c r="AI96" s="42"/>
      <c r="AJ96" s="42"/>
    </row>
    <row r="97" spans="1:36" s="40" customFormat="1" ht="18.75">
      <c r="A97" s="80"/>
      <c r="B97" s="99"/>
      <c r="C97" s="100"/>
      <c r="D97" s="52"/>
      <c r="E97" s="96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0"/>
      <c r="S97" s="52"/>
      <c r="AG97" s="42"/>
      <c r="AH97" s="42"/>
      <c r="AI97" s="42"/>
      <c r="AJ97" s="42"/>
    </row>
    <row r="98" spans="1:36" s="40" customFormat="1" ht="18.75">
      <c r="A98" s="80"/>
      <c r="B98" s="99"/>
      <c r="C98" s="100"/>
      <c r="D98" s="52"/>
      <c r="E98" s="96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0"/>
      <c r="S98" s="52"/>
      <c r="AG98" s="42"/>
      <c r="AH98" s="42"/>
      <c r="AI98" s="42"/>
      <c r="AJ98" s="42"/>
    </row>
    <row r="99" spans="1:36" s="40" customFormat="1" ht="18.75">
      <c r="A99" s="80"/>
      <c r="B99" s="99"/>
      <c r="C99" s="100"/>
      <c r="D99" s="52"/>
      <c r="E99" s="96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0"/>
      <c r="S99" s="52"/>
      <c r="AG99" s="42"/>
      <c r="AH99" s="42"/>
      <c r="AI99" s="42"/>
      <c r="AJ99" s="42"/>
    </row>
    <row r="100" spans="1:36" s="40" customFormat="1" ht="18.75">
      <c r="A100" s="80"/>
      <c r="B100" s="99"/>
      <c r="C100" s="100"/>
      <c r="D100" s="52"/>
      <c r="E100" s="96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0"/>
      <c r="S100" s="52"/>
      <c r="AG100" s="42"/>
      <c r="AH100" s="42"/>
      <c r="AI100" s="42"/>
      <c r="AJ100" s="42"/>
    </row>
    <row r="101" spans="1:36" s="40" customFormat="1" ht="18.75">
      <c r="A101" s="80"/>
      <c r="B101" s="99"/>
      <c r="C101" s="100"/>
      <c r="D101" s="52"/>
      <c r="E101" s="96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0"/>
      <c r="S101" s="52"/>
      <c r="AG101" s="42"/>
      <c r="AH101" s="42"/>
      <c r="AI101" s="42"/>
      <c r="AJ101" s="42"/>
    </row>
    <row r="102" spans="1:36" s="40" customFormat="1" ht="18.75">
      <c r="A102" s="80"/>
      <c r="B102" s="99"/>
      <c r="C102" s="100"/>
      <c r="D102" s="52"/>
      <c r="E102" s="96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0"/>
      <c r="S102" s="52"/>
      <c r="AG102" s="42"/>
      <c r="AH102" s="42"/>
      <c r="AI102" s="42"/>
      <c r="AJ102" s="42"/>
    </row>
    <row r="103" spans="1:36" s="40" customFormat="1" ht="18.75">
      <c r="A103" s="80"/>
      <c r="B103" s="99"/>
      <c r="C103" s="100"/>
      <c r="D103" s="52"/>
      <c r="E103" s="96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0"/>
      <c r="S103" s="52"/>
      <c r="AG103" s="42"/>
      <c r="AH103" s="42"/>
      <c r="AI103" s="42"/>
      <c r="AJ103" s="42"/>
    </row>
    <row r="104" spans="1:36" s="40" customFormat="1" ht="18.75">
      <c r="A104" s="80"/>
      <c r="B104" s="99"/>
      <c r="C104" s="100"/>
      <c r="D104" s="52"/>
      <c r="E104" s="96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0"/>
      <c r="S104" s="52"/>
      <c r="AG104" s="42"/>
      <c r="AH104" s="42"/>
      <c r="AI104" s="42"/>
      <c r="AJ104" s="42"/>
    </row>
    <row r="105" spans="1:36" s="40" customFormat="1" ht="18.75">
      <c r="A105" s="80"/>
      <c r="B105" s="99"/>
      <c r="C105" s="100"/>
      <c r="D105" s="52"/>
      <c r="E105" s="96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0"/>
      <c r="S105" s="52"/>
      <c r="AG105" s="42"/>
      <c r="AH105" s="42"/>
      <c r="AI105" s="42"/>
      <c r="AJ105" s="42"/>
    </row>
    <row r="106" spans="1:36" s="40" customFormat="1" ht="18.75">
      <c r="A106" s="80"/>
      <c r="B106" s="99"/>
      <c r="C106" s="100"/>
      <c r="D106" s="52"/>
      <c r="E106" s="96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0"/>
      <c r="S106" s="52"/>
      <c r="AG106" s="42"/>
      <c r="AH106" s="42"/>
      <c r="AI106" s="42"/>
      <c r="AJ106" s="42"/>
    </row>
    <row r="107" spans="1:36" s="40" customFormat="1" ht="18.75">
      <c r="A107" s="80"/>
      <c r="B107" s="99"/>
      <c r="C107" s="100"/>
      <c r="D107" s="52"/>
      <c r="E107" s="96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0"/>
      <c r="S107" s="52"/>
      <c r="AG107" s="42"/>
      <c r="AH107" s="42"/>
      <c r="AI107" s="42"/>
      <c r="AJ107" s="42"/>
    </row>
    <row r="108" spans="1:36" s="40" customFormat="1" ht="18.75">
      <c r="A108" s="80"/>
      <c r="B108" s="99"/>
      <c r="C108" s="100"/>
      <c r="D108" s="52"/>
      <c r="E108" s="96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0"/>
      <c r="S108" s="52"/>
      <c r="AG108" s="42"/>
      <c r="AH108" s="42"/>
      <c r="AI108" s="42"/>
      <c r="AJ108" s="42"/>
    </row>
    <row r="109" spans="1:36" s="40" customFormat="1" ht="18.75">
      <c r="A109" s="80"/>
      <c r="B109" s="99"/>
      <c r="C109" s="100"/>
      <c r="D109" s="52"/>
      <c r="E109" s="96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0"/>
      <c r="S109" s="52"/>
      <c r="AG109" s="42"/>
      <c r="AH109" s="42"/>
      <c r="AI109" s="42"/>
      <c r="AJ109" s="42"/>
    </row>
    <row r="110" spans="1:36" s="40" customFormat="1" ht="18.75">
      <c r="A110" s="80"/>
      <c r="B110" s="99"/>
      <c r="C110" s="100"/>
      <c r="D110" s="52"/>
      <c r="E110" s="96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0"/>
      <c r="S110" s="52"/>
      <c r="AG110" s="42"/>
      <c r="AH110" s="42"/>
      <c r="AI110" s="42"/>
      <c r="AJ110" s="42"/>
    </row>
    <row r="111" spans="1:36" s="40" customFormat="1" ht="18.75">
      <c r="A111" s="80"/>
      <c r="B111" s="99"/>
      <c r="C111" s="100"/>
      <c r="D111" s="52"/>
      <c r="E111" s="96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0"/>
      <c r="S111" s="52"/>
      <c r="AG111" s="42"/>
      <c r="AH111" s="42"/>
      <c r="AI111" s="42"/>
      <c r="AJ111" s="42"/>
    </row>
    <row r="112" spans="1:36" s="40" customFormat="1" ht="18.75">
      <c r="A112" s="80"/>
      <c r="B112" s="99"/>
      <c r="C112" s="100"/>
      <c r="D112" s="52"/>
      <c r="E112" s="96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0"/>
      <c r="S112" s="52"/>
      <c r="AG112" s="42"/>
      <c r="AH112" s="42"/>
      <c r="AI112" s="42"/>
      <c r="AJ112" s="42"/>
    </row>
    <row r="113" spans="1:36" s="40" customFormat="1" ht="18.75">
      <c r="A113" s="80"/>
      <c r="B113" s="99"/>
      <c r="C113" s="100"/>
      <c r="D113" s="52"/>
      <c r="E113" s="96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0"/>
      <c r="S113" s="52"/>
      <c r="AG113" s="42"/>
      <c r="AH113" s="42"/>
      <c r="AI113" s="42"/>
      <c r="AJ113" s="42"/>
    </row>
    <row r="114" spans="1:36" s="40" customFormat="1" ht="18.75">
      <c r="A114" s="80"/>
      <c r="B114" s="99"/>
      <c r="C114" s="100"/>
      <c r="D114" s="52"/>
      <c r="E114" s="96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0"/>
      <c r="S114" s="52"/>
      <c r="AG114" s="42"/>
      <c r="AH114" s="42"/>
      <c r="AI114" s="42"/>
      <c r="AJ114" s="42"/>
    </row>
    <row r="115" spans="1:36" s="40" customFormat="1" ht="18.75">
      <c r="A115" s="80"/>
      <c r="B115" s="99"/>
      <c r="C115" s="100"/>
      <c r="D115" s="52"/>
      <c r="E115" s="96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0"/>
      <c r="S115" s="52"/>
      <c r="AG115" s="42"/>
      <c r="AH115" s="42"/>
      <c r="AI115" s="42"/>
      <c r="AJ115" s="42"/>
    </row>
    <row r="116" spans="1:36" s="40" customFormat="1" ht="18.75">
      <c r="A116" s="80"/>
      <c r="B116" s="99"/>
      <c r="C116" s="100"/>
      <c r="D116" s="52"/>
      <c r="E116" s="96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0"/>
      <c r="S116" s="52"/>
      <c r="AG116" s="42"/>
      <c r="AH116" s="42"/>
      <c r="AI116" s="42"/>
      <c r="AJ116" s="42"/>
    </row>
    <row r="117" spans="1:36" s="40" customFormat="1" ht="18.75">
      <c r="A117" s="80"/>
      <c r="B117" s="99"/>
      <c r="C117" s="100"/>
      <c r="D117" s="52"/>
      <c r="E117" s="96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0"/>
      <c r="S117" s="52"/>
      <c r="AG117" s="42"/>
      <c r="AH117" s="42"/>
      <c r="AI117" s="42"/>
      <c r="AJ117" s="42"/>
    </row>
    <row r="118" spans="1:36" s="40" customFormat="1" ht="18.75">
      <c r="A118" s="80"/>
      <c r="B118" s="99"/>
      <c r="C118" s="100"/>
      <c r="D118" s="52"/>
      <c r="E118" s="96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0"/>
      <c r="S118" s="52"/>
      <c r="AG118" s="42"/>
      <c r="AH118" s="42"/>
      <c r="AI118" s="42"/>
      <c r="AJ118" s="42"/>
    </row>
    <row r="119" spans="1:36" s="40" customFormat="1" ht="18.75">
      <c r="A119" s="80"/>
      <c r="B119" s="99"/>
      <c r="C119" s="100"/>
      <c r="D119" s="52"/>
      <c r="E119" s="96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0"/>
      <c r="S119" s="52"/>
      <c r="AG119" s="42"/>
      <c r="AH119" s="42"/>
      <c r="AI119" s="42"/>
      <c r="AJ119" s="42"/>
    </row>
    <row r="120" spans="1:36" s="40" customFormat="1" ht="18.75">
      <c r="A120" s="80"/>
      <c r="B120" s="99"/>
      <c r="C120" s="100"/>
      <c r="D120" s="52"/>
      <c r="E120" s="96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0"/>
      <c r="S120" s="52"/>
      <c r="AG120" s="42"/>
      <c r="AH120" s="42"/>
      <c r="AI120" s="42"/>
      <c r="AJ120" s="42"/>
    </row>
    <row r="121" spans="1:36" s="40" customFormat="1" ht="18.75">
      <c r="A121" s="80"/>
      <c r="B121" s="99"/>
      <c r="C121" s="100"/>
      <c r="D121" s="52"/>
      <c r="E121" s="96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0"/>
      <c r="S121" s="52"/>
      <c r="AG121" s="42"/>
      <c r="AH121" s="42"/>
      <c r="AI121" s="42"/>
      <c r="AJ121" s="42"/>
    </row>
    <row r="122" spans="1:36" s="40" customFormat="1" ht="18.75">
      <c r="A122" s="80"/>
      <c r="B122" s="99"/>
      <c r="C122" s="100"/>
      <c r="D122" s="52"/>
      <c r="E122" s="96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0"/>
      <c r="S122" s="52"/>
      <c r="AG122" s="42"/>
      <c r="AH122" s="42"/>
      <c r="AI122" s="42"/>
      <c r="AJ122" s="42"/>
    </row>
    <row r="123" spans="1:36" s="40" customFormat="1" ht="18.75">
      <c r="A123" s="80"/>
      <c r="B123" s="99"/>
      <c r="C123" s="100"/>
      <c r="D123" s="52"/>
      <c r="E123" s="96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0"/>
      <c r="S123" s="52"/>
      <c r="AG123" s="42"/>
      <c r="AH123" s="42"/>
      <c r="AI123" s="42"/>
      <c r="AJ123" s="42"/>
    </row>
    <row r="124" spans="1:36" s="40" customFormat="1" ht="18.75">
      <c r="A124" s="80"/>
      <c r="B124" s="99"/>
      <c r="C124" s="100"/>
      <c r="D124" s="52"/>
      <c r="E124" s="96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0"/>
      <c r="S124" s="52"/>
      <c r="AG124" s="42"/>
      <c r="AH124" s="42"/>
      <c r="AI124" s="42"/>
      <c r="AJ124" s="42"/>
    </row>
    <row r="125" spans="1:36" s="40" customFormat="1" ht="18.75">
      <c r="A125" s="80"/>
      <c r="B125" s="99"/>
      <c r="C125" s="100"/>
      <c r="D125" s="52"/>
      <c r="E125" s="96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0"/>
      <c r="S125" s="52"/>
      <c r="AG125" s="42"/>
      <c r="AH125" s="42"/>
      <c r="AI125" s="42"/>
      <c r="AJ125" s="42"/>
    </row>
    <row r="126" spans="1:36" s="40" customFormat="1" ht="18.75">
      <c r="A126" s="80"/>
      <c r="B126" s="99"/>
      <c r="C126" s="100"/>
      <c r="D126" s="52"/>
      <c r="E126" s="96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0"/>
      <c r="S126" s="52"/>
      <c r="AG126" s="42"/>
      <c r="AH126" s="42"/>
      <c r="AI126" s="42"/>
      <c r="AJ126" s="42"/>
    </row>
    <row r="127" spans="1:36" s="40" customFormat="1" ht="18.75">
      <c r="A127" s="80"/>
      <c r="B127" s="99"/>
      <c r="C127" s="100"/>
      <c r="D127" s="52"/>
      <c r="E127" s="96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0"/>
      <c r="S127" s="52"/>
      <c r="AG127" s="42"/>
      <c r="AH127" s="42"/>
      <c r="AI127" s="42"/>
      <c r="AJ127" s="42"/>
    </row>
    <row r="128" spans="1:36" s="40" customFormat="1" ht="18.75">
      <c r="A128" s="80"/>
      <c r="B128" s="99"/>
      <c r="C128" s="100"/>
      <c r="D128" s="52"/>
      <c r="E128" s="96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0"/>
      <c r="S128" s="52"/>
      <c r="AG128" s="42"/>
      <c r="AH128" s="42"/>
      <c r="AI128" s="42"/>
      <c r="AJ128" s="42"/>
    </row>
    <row r="129" spans="1:36" s="40" customFormat="1" ht="18.75">
      <c r="A129" s="80"/>
      <c r="B129" s="99"/>
      <c r="C129" s="100"/>
      <c r="D129" s="52"/>
      <c r="E129" s="96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0"/>
      <c r="S129" s="52"/>
      <c r="AG129" s="42"/>
      <c r="AH129" s="42"/>
      <c r="AI129" s="42"/>
      <c r="AJ129" s="42"/>
    </row>
    <row r="130" spans="1:36" s="40" customFormat="1" ht="18.75">
      <c r="A130" s="80"/>
      <c r="B130" s="99"/>
      <c r="C130" s="100"/>
      <c r="D130" s="52"/>
      <c r="E130" s="96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0"/>
      <c r="S130" s="52"/>
      <c r="AG130" s="42"/>
      <c r="AH130" s="42"/>
      <c r="AI130" s="42"/>
      <c r="AJ130" s="42"/>
    </row>
    <row r="131" spans="1:36" s="40" customFormat="1" ht="18.75">
      <c r="A131" s="80"/>
      <c r="B131" s="99"/>
      <c r="C131" s="100"/>
      <c r="D131" s="52"/>
      <c r="E131" s="96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0"/>
      <c r="S131" s="52"/>
      <c r="AG131" s="42"/>
      <c r="AH131" s="42"/>
      <c r="AI131" s="42"/>
      <c r="AJ131" s="42"/>
    </row>
    <row r="132" spans="1:36" s="40" customFormat="1" ht="18.75">
      <c r="A132" s="80"/>
      <c r="B132" s="99"/>
      <c r="C132" s="100"/>
      <c r="D132" s="52"/>
      <c r="E132" s="96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0"/>
      <c r="S132" s="52"/>
      <c r="AG132" s="42"/>
      <c r="AH132" s="42"/>
      <c r="AI132" s="42"/>
      <c r="AJ132" s="42"/>
    </row>
    <row r="133" spans="1:36" s="40" customFormat="1" ht="18.75">
      <c r="A133" s="80"/>
      <c r="B133" s="99"/>
      <c r="C133" s="100"/>
      <c r="D133" s="52"/>
      <c r="E133" s="96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0"/>
      <c r="S133" s="52"/>
      <c r="AG133" s="42"/>
      <c r="AH133" s="42"/>
      <c r="AI133" s="42"/>
      <c r="AJ133" s="42"/>
    </row>
    <row r="134" spans="1:36" s="40" customFormat="1" ht="18.75">
      <c r="A134" s="80"/>
      <c r="B134" s="99"/>
      <c r="C134" s="100"/>
      <c r="D134" s="52"/>
      <c r="E134" s="96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0"/>
      <c r="S134" s="52"/>
      <c r="AG134" s="42"/>
      <c r="AH134" s="42"/>
      <c r="AI134" s="42"/>
      <c r="AJ134" s="42"/>
    </row>
    <row r="135" spans="1:36" s="40" customFormat="1" ht="18.75">
      <c r="A135" s="80"/>
      <c r="B135" s="99"/>
      <c r="C135" s="100"/>
      <c r="D135" s="52"/>
      <c r="E135" s="96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0"/>
      <c r="S135" s="52"/>
      <c r="AG135" s="42"/>
      <c r="AH135" s="42"/>
      <c r="AI135" s="42"/>
      <c r="AJ135" s="42"/>
    </row>
    <row r="136" spans="1:36" s="40" customFormat="1" ht="18.75">
      <c r="A136" s="80"/>
      <c r="B136" s="99"/>
      <c r="C136" s="100"/>
      <c r="D136" s="52"/>
      <c r="E136" s="96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0"/>
      <c r="S136" s="52"/>
      <c r="AG136" s="42"/>
      <c r="AH136" s="42"/>
      <c r="AI136" s="42"/>
      <c r="AJ136" s="42"/>
    </row>
    <row r="137" spans="1:36" s="40" customFormat="1" ht="18.75">
      <c r="A137" s="80"/>
      <c r="B137" s="99"/>
      <c r="C137" s="100"/>
      <c r="D137" s="52"/>
      <c r="E137" s="96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0"/>
      <c r="S137" s="52"/>
      <c r="AG137" s="42"/>
      <c r="AH137" s="42"/>
      <c r="AI137" s="42"/>
      <c r="AJ137" s="42"/>
    </row>
    <row r="138" spans="1:36" s="40" customFormat="1" ht="18.75">
      <c r="A138" s="80"/>
      <c r="B138" s="99"/>
      <c r="C138" s="100"/>
      <c r="D138" s="52"/>
      <c r="E138" s="96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0"/>
      <c r="S138" s="52"/>
      <c r="AG138" s="42"/>
      <c r="AH138" s="42"/>
      <c r="AI138" s="42"/>
      <c r="AJ138" s="42"/>
    </row>
    <row r="139" spans="1:36" s="40" customFormat="1" ht="18.75">
      <c r="A139" s="80"/>
      <c r="B139" s="99"/>
      <c r="C139" s="100"/>
      <c r="D139" s="52"/>
      <c r="E139" s="96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0"/>
      <c r="S139" s="52"/>
      <c r="AG139" s="42"/>
      <c r="AH139" s="42"/>
      <c r="AI139" s="42"/>
      <c r="AJ139" s="42"/>
    </row>
    <row r="140" spans="1:36" s="40" customFormat="1" ht="18.75">
      <c r="A140" s="80"/>
      <c r="B140" s="99"/>
      <c r="C140" s="100"/>
      <c r="D140" s="52"/>
      <c r="E140" s="96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0"/>
      <c r="S140" s="52"/>
      <c r="AG140" s="42"/>
      <c r="AH140" s="42"/>
      <c r="AI140" s="42"/>
      <c r="AJ140" s="42"/>
    </row>
    <row r="141" spans="1:36" s="40" customFormat="1" ht="18.75">
      <c r="A141" s="80"/>
      <c r="B141" s="99"/>
      <c r="C141" s="100"/>
      <c r="D141" s="52"/>
      <c r="E141" s="96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0"/>
      <c r="S141" s="52"/>
      <c r="AG141" s="42"/>
      <c r="AH141" s="42"/>
      <c r="AI141" s="42"/>
      <c r="AJ141" s="42"/>
    </row>
    <row r="142" spans="1:36" s="40" customFormat="1" ht="18.75">
      <c r="A142" s="80"/>
      <c r="B142" s="99"/>
      <c r="C142" s="100"/>
      <c r="D142" s="52"/>
      <c r="E142" s="96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0"/>
      <c r="S142" s="52"/>
      <c r="AG142" s="42"/>
      <c r="AH142" s="42"/>
      <c r="AI142" s="42"/>
      <c r="AJ142" s="42"/>
    </row>
  </sheetData>
  <sheetProtection/>
  <mergeCells count="15">
    <mergeCell ref="F7:K7"/>
    <mergeCell ref="R3:AH3"/>
    <mergeCell ref="A4:J4"/>
    <mergeCell ref="R4:AH4"/>
    <mergeCell ref="A1:O1"/>
    <mergeCell ref="A3:O3"/>
    <mergeCell ref="A2:O2"/>
    <mergeCell ref="E26:K26"/>
    <mergeCell ref="B15:N15"/>
    <mergeCell ref="R15:AE15"/>
    <mergeCell ref="E21:K21"/>
    <mergeCell ref="E22:K22"/>
    <mergeCell ref="E23:K23"/>
    <mergeCell ref="E24:K24"/>
    <mergeCell ref="E25:K2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6" r:id="rId3"/>
  <colBreaks count="1" manualBreakCount="1">
    <brk id="35" min="2" max="3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felhasznalo</cp:lastModifiedBy>
  <cp:lastPrinted>2018-02-01T14:32:15Z</cp:lastPrinted>
  <dcterms:created xsi:type="dcterms:W3CDTF">1997-01-17T14:02:09Z</dcterms:created>
  <dcterms:modified xsi:type="dcterms:W3CDTF">2018-02-19T09:43:26Z</dcterms:modified>
  <cp:category/>
  <cp:version/>
  <cp:contentType/>
  <cp:contentStatus/>
</cp:coreProperties>
</file>